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C:\Users\KirstyAdamson\Downloads\"/>
    </mc:Choice>
  </mc:AlternateContent>
  <xr:revisionPtr revIDLastSave="0" documentId="8_{EA349A0D-6757-43ED-B826-0FCE1DA10D81}" xr6:coauthVersionLast="47" xr6:coauthVersionMax="47" xr10:uidLastSave="{00000000-0000-0000-0000-000000000000}"/>
  <bookViews>
    <workbookView xWindow="-108" yWindow="-108" windowWidth="23256" windowHeight="12576" tabRatio="872" firstSheet="1" activeTab="3" xr2:uid="{00000000-000D-0000-FFFF-FFFF00000000}"/>
  </bookViews>
  <sheets>
    <sheet name="CRYSTAL_PERSIST" sheetId="4" state="veryHidden" r:id="rId1"/>
    <sheet name="Terms and Conditions" sheetId="28" r:id="rId2"/>
    <sheet name="Guidance Notes" sheetId="22" r:id="rId3"/>
    <sheet name="Project Compliance Tool" sheetId="2" r:id="rId4"/>
    <sheet name="Business Case" sheetId="26" r:id="rId5"/>
    <sheet name="Eligible Technologies" sheetId="35" r:id="rId6"/>
    <sheet name="Additionality Criteria" sheetId="19" r:id="rId7"/>
    <sheet name="Definitions" sheetId="21" r:id="rId8"/>
    <sheet name="Revision History" sheetId="7" r:id="rId9"/>
    <sheet name="Assessment Form" sheetId="32" r:id="rId10"/>
    <sheet name="PETREAD" sheetId="23" state="hidden" r:id="rId11"/>
    <sheet name="Extra look-up" sheetId="11" state="hidden" r:id="rId12"/>
  </sheets>
  <externalReferences>
    <externalReference r:id="rId13"/>
  </externalReferences>
  <definedNames>
    <definedName name="_xlnm._FilterDatabase" localSheetId="5" hidden="1">'Eligible Technologies'!$C$6:$G$71</definedName>
    <definedName name="_xlnm._FilterDatabase" localSheetId="10" hidden="1">PETREAD!$T$12:$U$22</definedName>
    <definedName name="Blank">'Extra look-up'!$B$30:$B$30</definedName>
    <definedName name="BMS" localSheetId="5">'Eligible Technologies'!$D$17:$D$18</definedName>
    <definedName name="BMS">'Eligible Technologies'!$D$17:$D$18</definedName>
    <definedName name="CO2_factors">'Eligible Technologies'!$J$17:$K$26</definedName>
    <definedName name="Cooling">'Eligible Technologies'!$D$19:$D$23</definedName>
    <definedName name="DRange" localSheetId="5">'[1]Backing Sheet Buildings'!$D$2:INDEX('[1]Backing Sheet Buildings'!$D$2:$D$101,COUNTIF('[1]Backing Sheet Buildings'!$D$2:$D$101,"?*"))</definedName>
    <definedName name="DRangeSystems" localSheetId="5">'[1]Backing Sheet Buildings'!$L$2:INDEX('[1]Backing Sheet Buildings'!$L$2:$L$101,COUNTIF('[1]Backing Sheet Buildings'!$L$2:$L$101,"?*"))</definedName>
    <definedName name="EfW">'Eligible Technologies'!$D$24:$D$25</definedName>
    <definedName name="Emergency_Services">'Project Compliance Tool'!$AD$20:$AD$30</definedName>
    <definedName name="Energy_Types">'Eligible Technologies'!$J$17:$J$26</definedName>
    <definedName name="FRange" localSheetId="5">'[1]Backing Sheet Buildings'!$K$2:INDEX('[1]Backing Sheet Buildings'!XFC1:XFC50,COUNTIF('[1]Backing Sheet Buildings'!$K$2:$K$51,"*?"))</definedName>
    <definedName name="Further_Education_Institute">'Project Compliance Tool'!$AE$20:$AE$37</definedName>
    <definedName name="Heating">'Eligible Technologies'!$D$26:$D$32</definedName>
    <definedName name="Higher_Education_Institute">'Project Compliance Tool'!$AF$20:$AF$37</definedName>
    <definedName name="Hot_water">'Eligible Technologies'!$D$33:$D$35</definedName>
    <definedName name="Insulation_building_fabric">'Eligible Technologies'!$D$36:$D$43</definedName>
    <definedName name="Insulation_draught_proofing">'Eligible Technologies'!$D$44</definedName>
    <definedName name="Insulation_other">'Eligible Technologies'!$D$45:$D$49</definedName>
    <definedName name="Insulation_pipework">'Eligible Technologies'!$D$50:$D$51</definedName>
    <definedName name="LCH">'Eligible Technologies'!$D$7:$D$15</definedName>
    <definedName name="LEDs">'Eligible Technologies'!$D$52:$D$53</definedName>
    <definedName name="Lighting_controls">'Eligible Technologies'!$D$54:$D$55</definedName>
    <definedName name="Local_Authority">'Project Compliance Tool'!$AG$20:$AG$33</definedName>
    <definedName name="Motor_controls">'Eligible Technologies'!$D$56:$D$58</definedName>
    <definedName name="Motor_replacement">'Eligible Technologies'!$D$59</definedName>
    <definedName name="NHS">'Project Compliance Tool'!$AH$20:$AH$29</definedName>
    <definedName name="Primary_School">'Project Compliance Tool'!$AI$20:$AI$30</definedName>
    <definedName name="_xlnm.Print_Area" localSheetId="6">'Additionality Criteria'!$A$2:$M$8</definedName>
    <definedName name="_xlnm.Print_Area" localSheetId="9">'Assessment Form'!$B$4:$H$84</definedName>
    <definedName name="_xlnm.Print_Area" localSheetId="4">'Business Case'!$B$2:$H$97</definedName>
    <definedName name="_xlnm.Print_Area" localSheetId="7">Definitions!$A$2:$M$8</definedName>
    <definedName name="_xlnm.Print_Area" localSheetId="5">'Eligible Technologies'!$C$3:$G$71</definedName>
    <definedName name="_xlnm.Print_Area" localSheetId="2">'Guidance Notes'!$A$1:$S$51</definedName>
    <definedName name="_xlnm.Print_Area" localSheetId="8">'Revision History'!$B$1:$E$26</definedName>
    <definedName name="_xlnm.Print_Area" localSheetId="1">'Terms and Conditions'!$B$1:$B$12</definedName>
    <definedName name="Project_type" localSheetId="5">'[1]Extra look-up'!$A$3:$A$19</definedName>
    <definedName name="Project_type">'Extra look-up'!$A$3:$A$20</definedName>
    <definedName name="Recycling_Fund_England">'Extra look-up'!$G$56:$G$61</definedName>
    <definedName name="Recycling_Fund_England_HEI">'Extra look-up'!$G$55</definedName>
    <definedName name="Recycling_Fund_Scotland">'Extra look-up'!$G$69:$G$72</definedName>
    <definedName name="Recycling_Fund_Wales">'Extra look-up'!$G$78:$G$81</definedName>
    <definedName name="Renewables">'Eligible Technologies'!$D$60:$D$62</definedName>
    <definedName name="Salix_Decarbonisation_Fund">'Extra look-up'!$G$89:$G$94</definedName>
    <definedName name="Secondary_School">'Project Compliance Tool'!$AJ$20:$AJ$30</definedName>
    <definedName name="SEELS_England">'Extra look-up'!$G$62:$G$66</definedName>
    <definedName name="SEELS_Schools">'Extra look-up'!$G$67:$G$68</definedName>
    <definedName name="SEELS_Scotland">'Extra look-up'!$G$73:$G$77</definedName>
    <definedName name="SEELS_Wales">'Extra look-up'!$G$82:$G$88</definedName>
    <definedName name="Time_switches">'Eligible Technologies'!$D$63</definedName>
    <definedName name="Transformers">'Eligible Technologies'!$D$64:$D$65</definedName>
    <definedName name="Ventilation">'Eligible Technologies'!$D$66:$D$71</definedName>
    <definedName name="Work_types">'Eligible Technologies'!$D$7:$D$15,'Eligible Technologies'!$D$7:$D$15,'Eligible Technologies'!$D$17:$D$71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2" l="1"/>
  <c r="W21" i="2" l="1"/>
  <c r="W20" i="2"/>
  <c r="W19" i="2"/>
  <c r="W18" i="2"/>
  <c r="W17" i="2"/>
  <c r="W16" i="2"/>
  <c r="W15" i="2"/>
  <c r="W14" i="2"/>
  <c r="W13" i="2"/>
  <c r="W12" i="2"/>
  <c r="R12" i="2"/>
  <c r="C57" i="32" l="1"/>
  <c r="G51" i="11" l="1"/>
  <c r="O5" i="2" s="1"/>
  <c r="D7" i="23" l="1"/>
  <c r="H26" i="26" l="1"/>
  <c r="F51" i="11"/>
  <c r="H97" i="11" l="1"/>
  <c r="F97" i="11"/>
  <c r="G97" i="11" s="1"/>
  <c r="AL20" i="2" s="1"/>
  <c r="D97" i="11"/>
  <c r="E97" i="11" s="1"/>
  <c r="F55" i="11"/>
  <c r="G15" i="11"/>
  <c r="E15" i="11"/>
  <c r="F15" i="11" s="1"/>
  <c r="D15" i="11"/>
  <c r="G14" i="11"/>
  <c r="E14" i="11"/>
  <c r="F14" i="11" s="1"/>
  <c r="D14" i="11"/>
  <c r="G13" i="11"/>
  <c r="E13" i="11"/>
  <c r="F13" i="11" s="1"/>
  <c r="D13" i="11"/>
  <c r="G12" i="11"/>
  <c r="E12" i="11"/>
  <c r="F12" i="11" s="1"/>
  <c r="D12" i="11"/>
  <c r="G11" i="11"/>
  <c r="E11" i="11"/>
  <c r="F11" i="11" s="1"/>
  <c r="D11" i="11"/>
  <c r="G10" i="11"/>
  <c r="E10" i="11"/>
  <c r="D10" i="11"/>
  <c r="G9" i="11"/>
  <c r="E9" i="11"/>
  <c r="F9" i="11" s="1"/>
  <c r="D9" i="11"/>
  <c r="G8" i="11"/>
  <c r="E8" i="11"/>
  <c r="F8" i="11" s="1"/>
  <c r="D8" i="11"/>
  <c r="G7" i="11"/>
  <c r="E7" i="11"/>
  <c r="D7" i="11"/>
  <c r="G6" i="11"/>
  <c r="E6" i="11"/>
  <c r="D6" i="11"/>
  <c r="M3" i="11"/>
  <c r="N3" i="11" s="1"/>
  <c r="R22" i="23"/>
  <c r="J22" i="23"/>
  <c r="I22" i="23"/>
  <c r="H22" i="23"/>
  <c r="G22" i="23"/>
  <c r="E22" i="23"/>
  <c r="D22" i="23"/>
  <c r="C22" i="23"/>
  <c r="U22" i="23" s="1"/>
  <c r="A22" i="23"/>
  <c r="R21" i="23"/>
  <c r="J21" i="23"/>
  <c r="I21" i="23"/>
  <c r="H21" i="23"/>
  <c r="G21" i="23"/>
  <c r="E21" i="23"/>
  <c r="D21" i="23"/>
  <c r="C21" i="23"/>
  <c r="U21" i="23" s="1"/>
  <c r="A21" i="23"/>
  <c r="R20" i="23"/>
  <c r="J20" i="23"/>
  <c r="I20" i="23"/>
  <c r="H20" i="23"/>
  <c r="G20" i="23"/>
  <c r="E20" i="23"/>
  <c r="D20" i="23"/>
  <c r="C20" i="23"/>
  <c r="U20" i="23" s="1"/>
  <c r="A20" i="23"/>
  <c r="R19" i="23"/>
  <c r="J19" i="23"/>
  <c r="I19" i="23"/>
  <c r="H19" i="23"/>
  <c r="G19" i="23"/>
  <c r="E19" i="23"/>
  <c r="D19" i="23"/>
  <c r="C19" i="23"/>
  <c r="U19" i="23" s="1"/>
  <c r="A19" i="23"/>
  <c r="R18" i="23"/>
  <c r="J18" i="23"/>
  <c r="I18" i="23"/>
  <c r="H18" i="23"/>
  <c r="G18" i="23"/>
  <c r="E18" i="23"/>
  <c r="D18" i="23"/>
  <c r="C18" i="23"/>
  <c r="U18" i="23" s="1"/>
  <c r="A18" i="23"/>
  <c r="R17" i="23"/>
  <c r="J17" i="23"/>
  <c r="I17" i="23"/>
  <c r="H17" i="23"/>
  <c r="G17" i="23"/>
  <c r="E17" i="23"/>
  <c r="D17" i="23"/>
  <c r="C17" i="23"/>
  <c r="U17" i="23" s="1"/>
  <c r="A17" i="23"/>
  <c r="R16" i="23"/>
  <c r="J16" i="23"/>
  <c r="I16" i="23"/>
  <c r="H16" i="23"/>
  <c r="G16" i="23"/>
  <c r="E16" i="23"/>
  <c r="D16" i="23"/>
  <c r="C16" i="23"/>
  <c r="U16" i="23" s="1"/>
  <c r="A16" i="23"/>
  <c r="R15" i="23"/>
  <c r="J15" i="23"/>
  <c r="I15" i="23"/>
  <c r="H15" i="23"/>
  <c r="G15" i="23"/>
  <c r="E15" i="23"/>
  <c r="D15" i="23"/>
  <c r="C15" i="23"/>
  <c r="U15" i="23" s="1"/>
  <c r="A15" i="23"/>
  <c r="R14" i="23"/>
  <c r="J14" i="23"/>
  <c r="I14" i="23"/>
  <c r="H14" i="23"/>
  <c r="G14" i="23"/>
  <c r="E14" i="23"/>
  <c r="D14" i="23"/>
  <c r="C14" i="23"/>
  <c r="U14" i="23" s="1"/>
  <c r="A14" i="23"/>
  <c r="R13" i="23"/>
  <c r="J13" i="23"/>
  <c r="I13" i="23"/>
  <c r="H13" i="23"/>
  <c r="G13" i="23"/>
  <c r="E13" i="23"/>
  <c r="D13" i="23"/>
  <c r="C13" i="23"/>
  <c r="U13" i="23" s="1"/>
  <c r="A13" i="23"/>
  <c r="F7" i="23"/>
  <c r="E7" i="23"/>
  <c r="C7" i="23"/>
  <c r="B7" i="23"/>
  <c r="A7" i="23"/>
  <c r="H83" i="32"/>
  <c r="C55" i="32"/>
  <c r="C10" i="32"/>
  <c r="C8" i="32"/>
  <c r="G96" i="26"/>
  <c r="F89" i="26"/>
  <c r="C11" i="26"/>
  <c r="M22" i="23"/>
  <c r="R21" i="2"/>
  <c r="M21" i="2"/>
  <c r="K22" i="23" s="1"/>
  <c r="M21" i="23"/>
  <c r="R20" i="2"/>
  <c r="M20" i="2"/>
  <c r="P20" i="2" s="1"/>
  <c r="M20" i="23"/>
  <c r="R19" i="2"/>
  <c r="M19" i="2"/>
  <c r="P19" i="2" s="1"/>
  <c r="M19" i="23"/>
  <c r="R18" i="2"/>
  <c r="M18" i="2"/>
  <c r="P18" i="2" s="1"/>
  <c r="M18" i="23"/>
  <c r="R17" i="2"/>
  <c r="M17" i="2"/>
  <c r="K18" i="23" s="1"/>
  <c r="M17" i="23"/>
  <c r="R16" i="2"/>
  <c r="M16" i="2"/>
  <c r="P16" i="2" s="1"/>
  <c r="M16" i="23"/>
  <c r="R15" i="2"/>
  <c r="M15" i="2"/>
  <c r="P15" i="2" s="1"/>
  <c r="M15" i="23"/>
  <c r="R14" i="2"/>
  <c r="M14" i="2"/>
  <c r="P14" i="2" s="1"/>
  <c r="M14" i="23"/>
  <c r="R13" i="2"/>
  <c r="M13" i="2"/>
  <c r="P13" i="2" s="1"/>
  <c r="AH12" i="2"/>
  <c r="AG12" i="2"/>
  <c r="M13" i="23"/>
  <c r="M12" i="2"/>
  <c r="AA9" i="2"/>
  <c r="Z9" i="2"/>
  <c r="K9" i="2"/>
  <c r="N6" i="2"/>
  <c r="R5" i="2"/>
  <c r="R4" i="2"/>
  <c r="O4" i="2"/>
  <c r="R3" i="2"/>
  <c r="B4" i="28"/>
  <c r="K13" i="23" l="1"/>
  <c r="P12" i="2"/>
  <c r="F6" i="11"/>
  <c r="Z12" i="2" s="1"/>
  <c r="W13" i="23"/>
  <c r="W21" i="23"/>
  <c r="W15" i="23"/>
  <c r="W14" i="23"/>
  <c r="W16" i="23"/>
  <c r="W17" i="23"/>
  <c r="V19" i="23"/>
  <c r="W20" i="23"/>
  <c r="D90" i="32"/>
  <c r="D89" i="32"/>
  <c r="D88" i="32"/>
  <c r="F10" i="11"/>
  <c r="Z16" i="2" s="1"/>
  <c r="F7" i="11"/>
  <c r="Z13" i="2" s="1"/>
  <c r="S13" i="2"/>
  <c r="T13" i="2" s="1"/>
  <c r="S18" i="2"/>
  <c r="O19" i="23" s="1"/>
  <c r="S21" i="2"/>
  <c r="O22" i="23" s="1"/>
  <c r="R23" i="23"/>
  <c r="S17" i="2"/>
  <c r="T17" i="2" s="1"/>
  <c r="P18" i="23" s="1"/>
  <c r="S15" i="2"/>
  <c r="T15" i="2" s="1"/>
  <c r="U15" i="2" s="1"/>
  <c r="Z21" i="2"/>
  <c r="Z17" i="2"/>
  <c r="W19" i="23"/>
  <c r="N19" i="23"/>
  <c r="Q19" i="23" s="1"/>
  <c r="Q18" i="2"/>
  <c r="Z15" i="2"/>
  <c r="N17" i="23"/>
  <c r="Q17" i="23" s="1"/>
  <c r="Q16" i="2"/>
  <c r="Z14" i="2"/>
  <c r="Z20" i="2"/>
  <c r="N16" i="23"/>
  <c r="Q16" i="23" s="1"/>
  <c r="Q15" i="2"/>
  <c r="N15" i="23"/>
  <c r="Q15" i="23" s="1"/>
  <c r="Q14" i="2"/>
  <c r="Z19" i="2"/>
  <c r="N14" i="23"/>
  <c r="Q14" i="23" s="1"/>
  <c r="Q13" i="2"/>
  <c r="N21" i="23"/>
  <c r="Q21" i="23" s="1"/>
  <c r="Q20" i="2"/>
  <c r="N20" i="23"/>
  <c r="Q20" i="23" s="1"/>
  <c r="Q19" i="2"/>
  <c r="Z18" i="2"/>
  <c r="K17" i="23"/>
  <c r="V18" i="23"/>
  <c r="K21" i="23"/>
  <c r="V22" i="23"/>
  <c r="S19" i="2"/>
  <c r="T19" i="2" s="1"/>
  <c r="S20" i="2"/>
  <c r="T20" i="2" s="1"/>
  <c r="U20" i="2" s="1"/>
  <c r="K14" i="23"/>
  <c r="K15" i="23"/>
  <c r="K16" i="23"/>
  <c r="V17" i="23"/>
  <c r="W18" i="23"/>
  <c r="K20" i="23"/>
  <c r="V21" i="23"/>
  <c r="W22" i="23"/>
  <c r="S14" i="2"/>
  <c r="O15" i="23" s="1"/>
  <c r="N14" i="2"/>
  <c r="L15" i="23" s="1"/>
  <c r="N16" i="2"/>
  <c r="L17" i="23" s="1"/>
  <c r="N18" i="2"/>
  <c r="L19" i="23" s="1"/>
  <c r="N20" i="2"/>
  <c r="L21" i="23" s="1"/>
  <c r="V16" i="23"/>
  <c r="K19" i="23"/>
  <c r="V20" i="23"/>
  <c r="S16" i="2"/>
  <c r="T16" i="2" s="1"/>
  <c r="U16" i="2" s="1"/>
  <c r="N13" i="2"/>
  <c r="L14" i="23" s="1"/>
  <c r="N15" i="2"/>
  <c r="L16" i="23" s="1"/>
  <c r="N17" i="2"/>
  <c r="L18" i="23" s="1"/>
  <c r="N19" i="2"/>
  <c r="L20" i="23" s="1"/>
  <c r="N21" i="2"/>
  <c r="L22" i="23" s="1"/>
  <c r="P17" i="2"/>
  <c r="P21" i="2"/>
  <c r="L52" i="32"/>
  <c r="L47" i="32"/>
  <c r="L55" i="32"/>
  <c r="L54" i="32"/>
  <c r="L53" i="32"/>
  <c r="L51" i="32"/>
  <c r="L50" i="32"/>
  <c r="L49" i="32"/>
  <c r="L48" i="32"/>
  <c r="S12" i="2"/>
  <c r="T12" i="2" s="1"/>
  <c r="N12" i="2"/>
  <c r="L13" i="23" s="1"/>
  <c r="V15" i="23"/>
  <c r="V14" i="23"/>
  <c r="V13" i="23"/>
  <c r="X7" i="23"/>
  <c r="O25" i="2"/>
  <c r="H15" i="11"/>
  <c r="H14" i="11"/>
  <c r="H13" i="11"/>
  <c r="H12" i="11"/>
  <c r="H11" i="11"/>
  <c r="H9" i="11"/>
  <c r="H8" i="11"/>
  <c r="G7" i="23" l="1"/>
  <c r="N25" i="2"/>
  <c r="H7" i="23" s="1"/>
  <c r="O18" i="23"/>
  <c r="P16" i="23"/>
  <c r="T21" i="2"/>
  <c r="P22" i="23" s="1"/>
  <c r="O14" i="23"/>
  <c r="T18" i="2"/>
  <c r="U18" i="2" s="1"/>
  <c r="O16" i="23"/>
  <c r="I15" i="11"/>
  <c r="V21" i="2"/>
  <c r="Y21" i="2" s="1"/>
  <c r="AA21" i="2"/>
  <c r="I14" i="11"/>
  <c r="I13" i="11"/>
  <c r="V18" i="2"/>
  <c r="Y18" i="2" s="1"/>
  <c r="I11" i="11"/>
  <c r="V17" i="2"/>
  <c r="Y17" i="2" s="1"/>
  <c r="AA17" i="2"/>
  <c r="I9" i="11"/>
  <c r="I8" i="11"/>
  <c r="P25" i="2"/>
  <c r="O21" i="23"/>
  <c r="P21" i="23"/>
  <c r="O20" i="23"/>
  <c r="O17" i="23"/>
  <c r="T14" i="2"/>
  <c r="U14" i="2" s="1"/>
  <c r="V14" i="2"/>
  <c r="Y14" i="2" s="1"/>
  <c r="AA20" i="2"/>
  <c r="V20" i="2"/>
  <c r="Y20" i="2" s="1"/>
  <c r="AA15" i="2"/>
  <c r="AA14" i="2"/>
  <c r="V15" i="2"/>
  <c r="Y15" i="2" s="1"/>
  <c r="AA18" i="2"/>
  <c r="I12" i="11"/>
  <c r="AA19" i="2"/>
  <c r="V19" i="2"/>
  <c r="Y19" i="2" s="1"/>
  <c r="Q7" i="23"/>
  <c r="L7" i="23"/>
  <c r="P7" i="23"/>
  <c r="K7" i="23"/>
  <c r="O7" i="23"/>
  <c r="J7" i="23"/>
  <c r="N7" i="23"/>
  <c r="N22" i="23"/>
  <c r="Q22" i="23" s="1"/>
  <c r="Q21" i="2"/>
  <c r="N18" i="23"/>
  <c r="Q18" i="23" s="1"/>
  <c r="Q17" i="2"/>
  <c r="R7" i="23"/>
  <c r="P17" i="23"/>
  <c r="U17" i="2"/>
  <c r="T21" i="23"/>
  <c r="B21" i="23" s="1"/>
  <c r="T13" i="23"/>
  <c r="B13" i="23" s="1"/>
  <c r="T14" i="23"/>
  <c r="B14" i="23" s="1"/>
  <c r="T20" i="23"/>
  <c r="B20" i="23" s="1"/>
  <c r="P20" i="23"/>
  <c r="U19" i="2"/>
  <c r="T16" i="23"/>
  <c r="B16" i="23" s="1"/>
  <c r="T17" i="23"/>
  <c r="B17" i="23" s="1"/>
  <c r="T19" i="23"/>
  <c r="B19" i="23" s="1"/>
  <c r="O13" i="23"/>
  <c r="P13" i="23"/>
  <c r="U12" i="2"/>
  <c r="N13" i="23"/>
  <c r="Q12" i="2"/>
  <c r="T18" i="23"/>
  <c r="B18" i="23" s="1"/>
  <c r="T22" i="23"/>
  <c r="B22" i="23" s="1"/>
  <c r="T15" i="23"/>
  <c r="B15" i="23" s="1"/>
  <c r="P14" i="23"/>
  <c r="U13" i="2"/>
  <c r="H10" i="11"/>
  <c r="H7" i="11"/>
  <c r="H6" i="11"/>
  <c r="I7" i="23" l="1"/>
  <c r="U21" i="2"/>
  <c r="AA12" i="2"/>
  <c r="I6" i="11"/>
  <c r="V12" i="2"/>
  <c r="AB12" i="2" s="1"/>
  <c r="Q25" i="2"/>
  <c r="U7" i="23" s="1"/>
  <c r="AA16" i="2"/>
  <c r="I10" i="11"/>
  <c r="V16" i="2"/>
  <c r="Y16" i="2" s="1"/>
  <c r="I7" i="11"/>
  <c r="V13" i="2"/>
  <c r="AA13" i="2"/>
  <c r="P19" i="23"/>
  <c r="S7" i="23"/>
  <c r="X15" i="2"/>
  <c r="G15" i="2" s="1"/>
  <c r="F16" i="23" s="1"/>
  <c r="T7" i="23"/>
  <c r="AB21" i="2"/>
  <c r="AB18" i="2"/>
  <c r="AB17" i="2"/>
  <c r="O23" i="23"/>
  <c r="P15" i="23"/>
  <c r="AB14" i="2"/>
  <c r="AB15" i="2"/>
  <c r="AB20" i="2"/>
  <c r="AB19" i="2"/>
  <c r="N23" i="23"/>
  <c r="Q13" i="23"/>
  <c r="Q23" i="23" s="1"/>
  <c r="AA7" i="23" s="1"/>
  <c r="X18" i="2" l="1"/>
  <c r="G18" i="2" s="1"/>
  <c r="F19" i="23" s="1"/>
  <c r="X21" i="2"/>
  <c r="G21" i="2" s="1"/>
  <c r="F22" i="23" s="1"/>
  <c r="X17" i="2"/>
  <c r="G17" i="2" s="1"/>
  <c r="F18" i="23" s="1"/>
  <c r="X13" i="2"/>
  <c r="G13" i="2" s="1"/>
  <c r="F14" i="23" s="1"/>
  <c r="X20" i="2"/>
  <c r="G20" i="2" s="1"/>
  <c r="F21" i="23" s="1"/>
  <c r="X16" i="2"/>
  <c r="G16" i="2" s="1"/>
  <c r="F17" i="23" s="1"/>
  <c r="X14" i="2"/>
  <c r="G14" i="2" s="1"/>
  <c r="F15" i="23" s="1"/>
  <c r="X19" i="2"/>
  <c r="G19" i="2" s="1"/>
  <c r="F20" i="23" s="1"/>
  <c r="X12" i="2"/>
  <c r="G12" i="2" s="1"/>
  <c r="F13" i="23" s="1"/>
  <c r="M7" i="23" s="1"/>
  <c r="Y12" i="2"/>
  <c r="F50" i="11"/>
  <c r="F52" i="11" s="1"/>
  <c r="R25" i="2"/>
  <c r="V7" i="23" s="1"/>
  <c r="P23" i="23"/>
  <c r="AB16" i="2"/>
  <c r="Y13" i="2"/>
  <c r="AB13" i="2"/>
  <c r="Y22" i="2" l="1"/>
  <c r="S25" i="2"/>
  <c r="T25" i="2" s="1"/>
  <c r="U25" i="2" s="1"/>
  <c r="AB22" i="2"/>
  <c r="W7" i="23" l="1"/>
  <c r="Y7" i="23"/>
  <c r="G50" i="11" l="1"/>
  <c r="G52" i="11" s="1"/>
  <c r="H52" i="11" s="1"/>
  <c r="V25" i="2" s="1"/>
  <c r="AB7" i="23" s="1"/>
  <c r="Z7" i="23"/>
  <c r="E88" i="32" l="1"/>
  <c r="E89" i="32"/>
  <c r="E90" i="32"/>
  <c r="E91" i="32" l="1"/>
  <c r="C61" i="32" s="1"/>
</calcChain>
</file>

<file path=xl/sharedStrings.xml><?xml version="1.0" encoding="utf-8"?>
<sst xmlns="http://schemas.openxmlformats.org/spreadsheetml/2006/main" count="874" uniqueCount="549">
  <si>
    <t>&lt;CrystalAddin Version="1" country="GB" lang="en"/&gt;</t>
  </si>
  <si>
    <t>Salix Finance: Terms and Conditions for Salix Compliance Tools</t>
  </si>
  <si>
    <t>Terms and conditions of use</t>
  </si>
  <si>
    <t>Salix Finance Ltd (“Salix”) offers 100% interest-free capital to the public sector to improve their energy efficiency and reduce their greenhouse gas emissions.  Salix’ loans have to comply with certain conditions as to type of equipment being installed and its financial and carbon savings efficiency.  Salix has developed a suite of simple “tools” available for users to download for free to help users estimate their anticipated financial and carbon savings for each scheme they want to assess using data provided by the user.</t>
  </si>
  <si>
    <t>Non-disclosure</t>
  </si>
  <si>
    <t>Salix and/or the users acknowledge that they may receive or become aware of confidential information relating to the other party. Except to the extent that disclosure is expressly permitted, or otherwise agreed in writing between the parties, each party shall treat the confidential information provided by the other party as confidential and safeguard it accordingly and not disclose the confidential information provided by the other party to any other person (except their employees, agents, and professional advisers to whom and to the extent to which such disclosure is necessary for the purposes contemplated in considering eligibility for Salix finance and subject to procuring that such persons are made aware of and shall comply with these obligations of confidentiality).</t>
  </si>
  <si>
    <t>Intellectual property rights</t>
  </si>
  <si>
    <t xml:space="preserve">Salix are the owner or the licensee of all intellectual property rights in our tools, and in the material found within them. Salix’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All rights are reserved. No part of the tools may be reproduced, distributed, or transmitted in any form or by any means, including photocopying, recording, or other electronic or mechanical methods, without the prior written permission of the Salix, except in the case of certain non-commercial uses permitted by copyright law. For permission requests, please write to Salix Finance Ltd at 75 King William Street, London, EC4N 7BE
</t>
  </si>
  <si>
    <t>Salix Finance - Compliance Tool</t>
  </si>
  <si>
    <t>Guidance Notes</t>
  </si>
  <si>
    <t>This new Recycling Fund Tool is to come into effect from April 2022.
The following section is designed to give some clear guidance on how to fill out the 'Project Compliance Tool' tab so that you can assess the compliancy of the project. If the project is over £100,000, please complete the Business Case section in the separate tab. There is separate guidance for the Business Case, which can be requested from:</t>
  </si>
  <si>
    <t>technical@salixfinance.co.uk</t>
  </si>
  <si>
    <t>Application Notes for specific guidance can be found on our website</t>
  </si>
  <si>
    <t>For guidance on calculating forecast energy please see below.</t>
  </si>
  <si>
    <t>Enter project details as shown in the example below:</t>
  </si>
  <si>
    <t>Enter information for each work type required for the project. Up to 10 work types may be entered here.</t>
  </si>
  <si>
    <t>The cells to the right show the calculated values for each work type.</t>
  </si>
  <si>
    <t>Missing information for a work type will be flagged up in the 'Data Entry Check' column. The compliancy check cannot be completed until all information is entered.</t>
  </si>
  <si>
    <t>Once all of the required information has been entered correctly, the cells at the bottom will show the final project figures and whether or not the project is compliant.</t>
  </si>
  <si>
    <t>If you have a technology that is affecting more than one fuel, please enter each fuel into a separate line in the Compliance Tool:</t>
  </si>
  <si>
    <r>
      <rPr>
        <sz val="16"/>
        <color theme="1"/>
        <rFont val="Verdana"/>
        <family val="2"/>
      </rPr>
      <t xml:space="preserve">Calculating Forecast Energy Cost:
</t>
    </r>
    <r>
      <rPr>
        <sz val="12"/>
        <color theme="1"/>
        <rFont val="Calibri"/>
        <family val="2"/>
        <scheme val="minor"/>
      </rPr>
      <t xml:space="preserve">
</t>
    </r>
    <r>
      <rPr>
        <sz val="12"/>
        <color theme="1"/>
        <rFont val="Verdana"/>
        <family val="2"/>
      </rPr>
      <t xml:space="preserve"> </t>
    </r>
    <r>
      <rPr>
        <u/>
        <sz val="12"/>
        <color theme="1"/>
        <rFont val="Verdana"/>
        <family val="2"/>
      </rPr>
      <t>Year 0 + Year 5</t>
    </r>
    <r>
      <rPr>
        <sz val="12"/>
        <color theme="1"/>
        <rFont val="Verdana"/>
        <family val="2"/>
      </rPr>
      <t xml:space="preserve">      =  Forecast Energy Cost (p/kWh)
            2
</t>
    </r>
    <r>
      <rPr>
        <sz val="11"/>
        <color theme="1"/>
        <rFont val="Verdana"/>
        <family val="2"/>
      </rPr>
      <t xml:space="preserve">
</t>
    </r>
    <r>
      <rPr>
        <sz val="10"/>
        <color theme="1"/>
        <rFont val="Verdana"/>
        <family val="2"/>
      </rPr>
      <t>The final year will depend on the programme compliance criteria, please check specific programme to confirm how many years needed to be calculated</t>
    </r>
    <r>
      <rPr>
        <sz val="11"/>
        <color theme="1"/>
        <rFont val="Verdana"/>
        <family val="2"/>
      </rPr>
      <t xml:space="preserve">
                                   </t>
    </r>
    <r>
      <rPr>
        <sz val="10"/>
        <color theme="1"/>
        <rFont val="Verdana"/>
        <family val="2"/>
      </rPr>
      <t xml:space="preserve">
</t>
    </r>
    <r>
      <rPr>
        <b/>
        <sz val="10"/>
        <color theme="1"/>
        <rFont val="Verdana"/>
        <family val="2"/>
      </rPr>
      <t>To calculate Year 5:</t>
    </r>
    <r>
      <rPr>
        <sz val="10"/>
        <color theme="1"/>
        <rFont val="Verdana"/>
        <family val="2"/>
      </rPr>
      <t xml:space="preserve">
               Year 0 x 1.02^5 = Year 5
</t>
    </r>
    <r>
      <rPr>
        <b/>
        <sz val="10"/>
        <color theme="1"/>
        <rFont val="Verdana"/>
        <family val="2"/>
      </rPr>
      <t xml:space="preserve">For example: </t>
    </r>
    <r>
      <rPr>
        <sz val="10"/>
        <color theme="1"/>
        <rFont val="Verdana"/>
        <family val="2"/>
      </rPr>
      <t xml:space="preserve">
SEELS England loan (5-year payback period), current electricity cost at 12p/kWh with 2% annual inflation rate the forecast cost would be: 
</t>
    </r>
    <r>
      <rPr>
        <b/>
        <sz val="10"/>
        <color theme="1"/>
        <rFont val="Verdana"/>
        <family val="2"/>
      </rPr>
      <t xml:space="preserve">Step 1
</t>
    </r>
    <r>
      <rPr>
        <sz val="10"/>
        <color theme="1"/>
        <rFont val="Verdana"/>
        <family val="2"/>
      </rPr>
      <t xml:space="preserve">
	  12 x 1.02^5 = 13.25p
</t>
    </r>
    <r>
      <rPr>
        <b/>
        <sz val="10"/>
        <color theme="1"/>
        <rFont val="Verdana"/>
        <family val="2"/>
      </rPr>
      <t xml:space="preserve">Step 2
</t>
    </r>
    <r>
      <rPr>
        <sz val="10"/>
        <color theme="1"/>
        <rFont val="Verdana"/>
        <family val="2"/>
      </rPr>
      <t xml:space="preserve">
            </t>
    </r>
    <r>
      <rPr>
        <u/>
        <sz val="10"/>
        <color theme="1"/>
        <rFont val="Verdana"/>
        <family val="2"/>
      </rPr>
      <t>12 + 13.25</t>
    </r>
    <r>
      <rPr>
        <sz val="10"/>
        <color theme="1"/>
        <rFont val="Verdana"/>
        <family val="2"/>
      </rPr>
      <t xml:space="preserve"> = 12.63p
                   2
</t>
    </r>
    <r>
      <rPr>
        <b/>
        <sz val="10"/>
        <color theme="1"/>
        <rFont val="Verdana"/>
        <family val="2"/>
      </rPr>
      <t>Forecast Energy cost = 12.63p/kWh</t>
    </r>
  </si>
  <si>
    <t>**hidden*</t>
  </si>
  <si>
    <t>*hidden*</t>
  </si>
  <si>
    <t>Hide Here</t>
  </si>
  <si>
    <t>Organisation:</t>
  </si>
  <si>
    <t>Salix Finance:</t>
  </si>
  <si>
    <t>Compliancy Criteria:</t>
  </si>
  <si>
    <t>Programme:</t>
  </si>
  <si>
    <t>Recycling Fund England</t>
  </si>
  <si>
    <t>Recycling Fund Compliance Tool V1</t>
  </si>
  <si>
    <t>Payback</t>
  </si>
  <si>
    <t>Client Type:</t>
  </si>
  <si>
    <t>Local Authority</t>
  </si>
  <si>
    <r>
      <t>£/tCO</t>
    </r>
    <r>
      <rPr>
        <b/>
        <vertAlign val="subscript"/>
        <sz val="10"/>
        <color theme="1"/>
        <rFont val="Verdana"/>
        <family val="2"/>
      </rPr>
      <t>2</t>
    </r>
    <r>
      <rPr>
        <b/>
        <sz val="10"/>
        <color theme="1"/>
        <rFont val="Verdana"/>
        <family val="2"/>
      </rPr>
      <t>e LT</t>
    </r>
  </si>
  <si>
    <t>Applicant Type:</t>
  </si>
  <si>
    <t xml:space="preserve">Warehouse </t>
  </si>
  <si>
    <t>#</t>
  </si>
  <si>
    <t>Start Date</t>
  </si>
  <si>
    <t>Completion Date</t>
  </si>
  <si>
    <t>Site Name</t>
  </si>
  <si>
    <t>Site Life (yrs)</t>
  </si>
  <si>
    <t>Project Description</t>
  </si>
  <si>
    <t>Data Entry Check</t>
  </si>
  <si>
    <t>Check projects entered correctly</t>
  </si>
  <si>
    <t>Description of Work</t>
  </si>
  <si>
    <t>Project Completion Date</t>
  </si>
  <si>
    <t>Energy
Type</t>
  </si>
  <si>
    <t>Current p/kWh</t>
  </si>
  <si>
    <t>Forecast p/kWh</t>
  </si>
  <si>
    <t>Forecast % Change</t>
  </si>
  <si>
    <t>Project Type</t>
  </si>
  <si>
    <t>Technology - Work Type</t>
  </si>
  <si>
    <t>Annual kWhrs Pre-Project</t>
  </si>
  <si>
    <t>Annual kWhrs Post-Project</t>
  </si>
  <si>
    <t>Annual kWh savings</t>
  </si>
  <si>
    <t>% kWh savings</t>
  </si>
  <si>
    <t xml:space="preserve">Project Value </t>
  </si>
  <si>
    <t>Annual Financial Savings</t>
  </si>
  <si>
    <t>Payback in Years</t>
  </si>
  <si>
    <t>kg/kWh</t>
  </si>
  <si>
    <r>
      <t>tCO</t>
    </r>
    <r>
      <rPr>
        <b/>
        <vertAlign val="subscript"/>
        <sz val="10"/>
        <color theme="0"/>
        <rFont val="Verdana"/>
        <family val="2"/>
      </rPr>
      <t>2</t>
    </r>
    <r>
      <rPr>
        <b/>
        <sz val="10"/>
        <color theme="0"/>
        <rFont val="Verdana"/>
        <family val="2"/>
      </rPr>
      <t>e pa</t>
    </r>
  </si>
  <si>
    <r>
      <t>tCO</t>
    </r>
    <r>
      <rPr>
        <b/>
        <vertAlign val="subscript"/>
        <sz val="10"/>
        <color theme="0"/>
        <rFont val="Verdana"/>
        <family val="2"/>
      </rPr>
      <t>2</t>
    </r>
    <r>
      <rPr>
        <b/>
        <sz val="10"/>
        <color theme="0"/>
        <rFont val="Verdana"/>
        <family val="2"/>
      </rPr>
      <t>e LT</t>
    </r>
  </si>
  <si>
    <t>£/tCO2e LT</t>
  </si>
  <si>
    <t>PF</t>
  </si>
  <si>
    <t>£/tCO2</t>
  </si>
  <si>
    <t>Electricity</t>
  </si>
  <si>
    <t>Insulation - building fabric</t>
  </si>
  <si>
    <t>Roof insulation</t>
  </si>
  <si>
    <t xml:space="preserve">Emergency Services </t>
  </si>
  <si>
    <t>Further Education Institute</t>
  </si>
  <si>
    <t>Higher Education Institute</t>
  </si>
  <si>
    <t>NHS</t>
  </si>
  <si>
    <t>Primary School</t>
  </si>
  <si>
    <t>Secondary School</t>
  </si>
  <si>
    <t>Maintained School</t>
  </si>
  <si>
    <t>Client Type Name List</t>
  </si>
  <si>
    <t xml:space="preserve">Canteen/Cafeteria </t>
  </si>
  <si>
    <t xml:space="preserve">Campus Building </t>
  </si>
  <si>
    <t xml:space="preserve">Ambulance station </t>
  </si>
  <si>
    <t xml:space="preserve">Car Park </t>
  </si>
  <si>
    <t>Car Park</t>
  </si>
  <si>
    <t xml:space="preserve">Corridor </t>
  </si>
  <si>
    <t>Car park</t>
  </si>
  <si>
    <t>Community Centre</t>
  </si>
  <si>
    <t xml:space="preserve">Classroom </t>
  </si>
  <si>
    <t>Data Centre/ IT Facilities</t>
  </si>
  <si>
    <t>Classroom</t>
  </si>
  <si>
    <t>Council Office</t>
  </si>
  <si>
    <t xml:space="preserve">Clinical space </t>
  </si>
  <si>
    <t>Total Salix Funding Requested</t>
  </si>
  <si>
    <t>Total Project Value</t>
  </si>
  <si>
    <t>Total Financial Savings</t>
  </si>
  <si>
    <t>Total
kg/kWh</t>
  </si>
  <si>
    <r>
      <t>Total
tCO</t>
    </r>
    <r>
      <rPr>
        <b/>
        <vertAlign val="subscript"/>
        <sz val="10"/>
        <color theme="0"/>
        <rFont val="Verdana"/>
        <family val="2"/>
      </rPr>
      <t>2</t>
    </r>
    <r>
      <rPr>
        <b/>
        <sz val="10"/>
        <color theme="0"/>
        <rFont val="Verdana"/>
        <family val="2"/>
      </rPr>
      <t>e pa</t>
    </r>
  </si>
  <si>
    <r>
      <t>Total
tCO</t>
    </r>
    <r>
      <rPr>
        <b/>
        <vertAlign val="subscript"/>
        <sz val="10"/>
        <color theme="0"/>
        <rFont val="Verdana"/>
        <family val="2"/>
      </rPr>
      <t>2</t>
    </r>
    <r>
      <rPr>
        <b/>
        <sz val="10"/>
        <color theme="0"/>
        <rFont val="Verdana"/>
        <family val="2"/>
      </rPr>
      <t>e LT</t>
    </r>
  </si>
  <si>
    <r>
      <t>£/tCO</t>
    </r>
    <r>
      <rPr>
        <b/>
        <vertAlign val="subscript"/>
        <sz val="10"/>
        <color theme="0"/>
        <rFont val="Verdana"/>
        <family val="2"/>
      </rPr>
      <t>2</t>
    </r>
    <r>
      <rPr>
        <b/>
        <sz val="10"/>
        <color theme="0"/>
        <rFont val="Verdana"/>
        <family val="2"/>
      </rPr>
      <t>e LT</t>
    </r>
  </si>
  <si>
    <t>Compliancy</t>
  </si>
  <si>
    <t xml:space="preserve">Fire Rescue Station </t>
  </si>
  <si>
    <t>Corridor</t>
  </si>
  <si>
    <t>Gallery/Museum</t>
  </si>
  <si>
    <t xml:space="preserve">Corridors </t>
  </si>
  <si>
    <t>Library</t>
  </si>
  <si>
    <t>Offices</t>
  </si>
  <si>
    <t xml:space="preserve">Leisure Centre </t>
  </si>
  <si>
    <t xml:space="preserve">Laboratory </t>
  </si>
  <si>
    <t>Other</t>
  </si>
  <si>
    <t xml:space="preserve">Halls of Residence </t>
  </si>
  <si>
    <t>Non-clinical space</t>
  </si>
  <si>
    <t xml:space="preserve">Other </t>
  </si>
  <si>
    <t>Application Steps</t>
  </si>
  <si>
    <t>Plant room</t>
  </si>
  <si>
    <t xml:space="preserve">Outdoor Sport Facilities </t>
  </si>
  <si>
    <t>This is Step 1 of the 3 step application process. Please complete the above Project Compliance Tool for all projects you are seeking Salix funding for.</t>
  </si>
  <si>
    <t>Police Station</t>
  </si>
  <si>
    <t xml:space="preserve">Lecture Room </t>
  </si>
  <si>
    <t>If you have more than 10 projects you wish to apply for, please contact: technical@salixfinance.co.uk
Once you have completed Step 1, the next Step 2 is to support your application with the following information where applicable:
i. For individual projects over £100k, a completed Salix business case (in the next tab);
ii. Supporting information in the form of savings calculations, evidence of project/fuel costs, technical specifications etc.
The final step of the application process is to upload the compliance tool and supporting information to SERS.</t>
  </si>
  <si>
    <t xml:space="preserve">Server Room </t>
  </si>
  <si>
    <t xml:space="preserve">Plant room </t>
  </si>
  <si>
    <t xml:space="preserve">Site Wide </t>
  </si>
  <si>
    <t>Site Wide</t>
  </si>
  <si>
    <t>Renewables Site</t>
  </si>
  <si>
    <t>Sports Hall</t>
  </si>
  <si>
    <t xml:space="preserve">Sports Hall </t>
  </si>
  <si>
    <t xml:space="preserve">Residential Care Home </t>
  </si>
  <si>
    <t xml:space="preserve">Streetlighting </t>
  </si>
  <si>
    <t xml:space="preserve">Sports Hall  </t>
  </si>
  <si>
    <t xml:space="preserve">Students Union </t>
  </si>
  <si>
    <t>Salix Business Case Template</t>
  </si>
  <si>
    <t>Only complete if your project is over £100,000.</t>
  </si>
  <si>
    <t>Programme details</t>
  </si>
  <si>
    <t>Project Title:</t>
  </si>
  <si>
    <t>Organisation name:</t>
  </si>
  <si>
    <t>Submission date:</t>
  </si>
  <si>
    <t>1. Main Contact for Project</t>
  </si>
  <si>
    <t>2. Project Cost Breakdown</t>
  </si>
  <si>
    <t>Name</t>
  </si>
  <si>
    <t>Main equipment capital costs (£)</t>
  </si>
  <si>
    <t>Job title</t>
  </si>
  <si>
    <t>Address line 1</t>
  </si>
  <si>
    <t>Installation costs (£)</t>
  </si>
  <si>
    <t>Address line 2</t>
  </si>
  <si>
    <t>City</t>
  </si>
  <si>
    <t>Project management costs (£)</t>
  </si>
  <si>
    <t>Post code</t>
  </si>
  <si>
    <t>Telephone</t>
  </si>
  <si>
    <t>Contingency costs (£)</t>
  </si>
  <si>
    <t>Email</t>
  </si>
  <si>
    <t>Other project costs (£)</t>
  </si>
  <si>
    <t>Total projects costs</t>
  </si>
  <si>
    <t>3. Cost Breakdown</t>
  </si>
  <si>
    <t>Project cost breakdown - Provide commentary on the project cost breakdown.</t>
  </si>
  <si>
    <t>•   How have project costs been estimated?
•   Do the project costs account for operation/maintenance costs?</t>
  </si>
  <si>
    <t>4. Project Details</t>
  </si>
  <si>
    <t>Project background - Provide background on the project including all possible benefits.</t>
  </si>
  <si>
    <t>•   If you have multiple projects &gt;£100,000, please provide details for all of them below.
•   How has the project been identified?
•   Who has been involved in developing the project?  
•   How will the project go towards addressing existing issues relating to energy and carbon use?</t>
  </si>
  <si>
    <t xml:space="preserve">5. Details of Project Energy Saving Calculations </t>
  </si>
  <si>
    <t xml:space="preserve">•  Describe how the programme energy and carbon savings have been calculated, detailing any assumptions.
•  Savings calculations, including product specifications where relevant, should be submitted alongside your application form.    </t>
  </si>
  <si>
    <t>6. Energy and Carbon Monitoring Plan Post-completion</t>
  </si>
  <si>
    <t>Salix recommends that energy and carbon consumption be monitored prior to and following the completion of the project.
•    What are the arrangements for monitoring and managing the programme post-completion?
•    What plans are there for evaluation?</t>
  </si>
  <si>
    <t>7. Project Governance</t>
  </si>
  <si>
    <t>Please define the project team and their roles in the delivery of the project (e.g. consultants, contractors, senior manager etc.).
•    Please outline the organisation structure in terms of who has the authority to approve the project and any changes.
•    Has a Project Execution Plan been drawn up to state exactly how the project will be managed?
•    For projects valued over £500,000, please attach a copy of your internal project plan.</t>
  </si>
  <si>
    <t>8. Previous Experience</t>
  </si>
  <si>
    <t>Describe any previous experience that you may have with the proposed energy efficiency measure.
•    Please also outline the experience members of the project team have with managing projects of a similar scale, including that of any third-party support.</t>
  </si>
  <si>
    <t>9. Project Risks &amp; Mitigation</t>
  </si>
  <si>
    <t>Describe any project risks and give details of measures designed to minimise or avoid them. This should cover:
•    Any project dependencies, such as other projects being completed on time or coordination around organisational issues (e.g. exam periods and heating season).
•    Risks to project delivery and details of the management structures in place to monitor.
•    Detail other outstanding issues that need to be resolved before the project can proceed (e.g. finalising plant sizes or communication with stakeholders).
•    The risks associated with the project failing to achieve the savings.
•    For applications valued over £500,000, please attach a copy of your internal risk register.</t>
  </si>
  <si>
    <t>Description of Risk</t>
  </si>
  <si>
    <t>Level of Risk</t>
  </si>
  <si>
    <t xml:space="preserve">How will the risk be managed and/or mitigated? </t>
  </si>
  <si>
    <t xml:space="preserve">High </t>
  </si>
  <si>
    <t xml:space="preserve">Low </t>
  </si>
  <si>
    <t>Medium</t>
  </si>
  <si>
    <t>10. Timescales</t>
  </si>
  <si>
    <t>Give details of the critical path for timetable delivery of the project including:
•   Dates for key delivery milestones, if there is a programme of works for the project please attach.
•   What level of contingency for potential programme slippage has been built in to the delivery timeline.
Please provide details of and significant lead-in times for the ordering and delivery of key project equipment, including details of discussions/agreements with suppliers/contractors.</t>
  </si>
  <si>
    <t>11. Key Project Milestones</t>
  </si>
  <si>
    <t>Steps taken / to be taken</t>
  </si>
  <si>
    <t>Process</t>
  </si>
  <si>
    <t>Start date</t>
  </si>
  <si>
    <t>End date</t>
  </si>
  <si>
    <t>Include no. of days Contingency</t>
  </si>
  <si>
    <t>Is this Complete?</t>
  </si>
  <si>
    <t>Project Approval</t>
  </si>
  <si>
    <t>Estates/finance approval</t>
  </si>
  <si>
    <t>Board/councillors approval</t>
  </si>
  <si>
    <t>Tender</t>
  </si>
  <si>
    <t>Project design time</t>
  </si>
  <si>
    <t>Project out to tender</t>
  </si>
  <si>
    <t>Contract awarded</t>
  </si>
  <si>
    <t>Cool off period</t>
  </si>
  <si>
    <t>PFI agreement (if applicable)</t>
  </si>
  <si>
    <t>Sign Deed of Variation</t>
  </si>
  <si>
    <t>Order</t>
  </si>
  <si>
    <t>Order Placed</t>
  </si>
  <si>
    <t>Delivery</t>
  </si>
  <si>
    <t>Equipment Delivery</t>
  </si>
  <si>
    <t>Project on site</t>
  </si>
  <si>
    <t xml:space="preserve">Starting project installation </t>
  </si>
  <si>
    <t>Project completion</t>
  </si>
  <si>
    <t>Project complete onsite</t>
  </si>
  <si>
    <t xml:space="preserve">Commissioning </t>
  </si>
  <si>
    <t>Invoicing</t>
  </si>
  <si>
    <t>Send completion certificate to Salix</t>
  </si>
  <si>
    <t>Returning loan agreement to Salix</t>
  </si>
  <si>
    <t>Salix Business Case Template - Part 3</t>
  </si>
  <si>
    <t>You can upload the completed business case template and any further supporting documentation to the Salix online applications portal:</t>
  </si>
  <si>
    <t>http://www.salixfinance.co.uk/loans</t>
  </si>
  <si>
    <t>For questions regarding how to complete this form or what information to include in your application, please do not hesitate to contact a member of the Technical Services team:</t>
  </si>
  <si>
    <t>0203 786 2559 | technical@salixfinance.co.uk</t>
  </si>
  <si>
    <t>Examples of Eligible Technologies</t>
  </si>
  <si>
    <t>The following list includes examples of eligible technologies for the Recycling Fund Scheme. If you intend to include technologies that do not appear on this list in your application, please discuss with Salix prior to submission.</t>
  </si>
  <si>
    <t>Work Type</t>
  </si>
  <si>
    <t>Direct carbon savings</t>
  </si>
  <si>
    <t>Indirect carbon savings</t>
  </si>
  <si>
    <t>Lifetime</t>
  </si>
  <si>
    <t>Lifetime and Persistence Factor Definitions</t>
  </si>
  <si>
    <t>Low carbon heating</t>
  </si>
  <si>
    <t>Air source heat pump (air to water)</t>
  </si>
  <si>
    <t>x</t>
  </si>
  <si>
    <r>
      <rPr>
        <sz val="14"/>
        <rFont val="Verdana"/>
        <family val="2"/>
      </rPr>
      <t>Lifetime</t>
    </r>
    <r>
      <rPr>
        <sz val="11"/>
        <rFont val="Verdana"/>
        <family val="2"/>
      </rPr>
      <t xml:space="preserve">: This is the anticipated lifetime of a low carbon heating technology used to calculate lifetime savings. The lifetime is used in the calculation of cost to save a tonne of CO2e over the lifetime of an application for low carbon heating measures (£/tCO2eLT). 
</t>
    </r>
    <r>
      <rPr>
        <sz val="14"/>
        <rFont val="Verdana"/>
        <family val="2"/>
      </rPr>
      <t>Persistence Factor</t>
    </r>
    <r>
      <rPr>
        <sz val="11"/>
        <rFont val="Verdana"/>
        <family val="2"/>
      </rPr>
      <t xml:space="preserve">: The persistence factor is the lifetime of the energy efficiency technology averaged to factor in degradation. The Persistence Factors for individual technologies employed by Salix are based on, and are consistent with, those derived by the Carbon Trust. The PF is used in the calculation of cost to save a tonne of CO2e over the lifetime of an application for energy efficiency measures (£/tCO2eLT). 
</t>
    </r>
  </si>
  <si>
    <t>Air source heat pump (air to air)</t>
  </si>
  <si>
    <t xml:space="preserve">Ground source heat pump </t>
  </si>
  <si>
    <t>Water source heat pump</t>
  </si>
  <si>
    <t>Connect to existing district heating</t>
  </si>
  <si>
    <t>Heating - electric heating</t>
  </si>
  <si>
    <t>Hot water - electric point of use heaters</t>
  </si>
  <si>
    <t>Solar thermal</t>
  </si>
  <si>
    <t>Biomass</t>
  </si>
  <si>
    <t>Carbon Conversion Factors</t>
  </si>
  <si>
    <t>Persistence Factor</t>
  </si>
  <si>
    <t>Energy Source</t>
  </si>
  <si>
    <r>
      <t xml:space="preserve"> kg CO</t>
    </r>
    <r>
      <rPr>
        <b/>
        <vertAlign val="subscript"/>
        <sz val="9"/>
        <color theme="0"/>
        <rFont val="Verdana"/>
        <family val="2"/>
      </rPr>
      <t>2</t>
    </r>
    <r>
      <rPr>
        <b/>
        <sz val="9"/>
        <color theme="0"/>
        <rFont val="Verdana"/>
        <family val="2"/>
      </rPr>
      <t>e/kWh</t>
    </r>
  </si>
  <si>
    <t>Notes</t>
  </si>
  <si>
    <t>Previous Values</t>
  </si>
  <si>
    <t>Building energy management systems (BEMS)</t>
  </si>
  <si>
    <t>BEMS - not remotely managed</t>
  </si>
  <si>
    <t>Scope 2 &amp; Scope 3  (Transmission and Distribution losses only)</t>
  </si>
  <si>
    <t>E</t>
  </si>
  <si>
    <t>BEMS - remotely managed</t>
  </si>
  <si>
    <t>Gas</t>
  </si>
  <si>
    <t>Scope 1 only</t>
  </si>
  <si>
    <t>G</t>
  </si>
  <si>
    <t>Cooling</t>
  </si>
  <si>
    <t>Cooling - control system</t>
  </si>
  <si>
    <t>Gas oil</t>
  </si>
  <si>
    <t>GO</t>
  </si>
  <si>
    <t>Cooling - plant replacement/upgrade</t>
  </si>
  <si>
    <t>Fuel oil</t>
  </si>
  <si>
    <t>Heating oils other than gas oil or burning oil</t>
  </si>
  <si>
    <t>FO</t>
  </si>
  <si>
    <t>Energy efficient chillers</t>
  </si>
  <si>
    <t>Burning oil</t>
  </si>
  <si>
    <t>Also known as kerosene or paraffin used for heating systems</t>
  </si>
  <si>
    <t>BO</t>
  </si>
  <si>
    <t>Free cooling</t>
  </si>
  <si>
    <t>Coal</t>
  </si>
  <si>
    <t>C</t>
  </si>
  <si>
    <t>Replacement of air conditioning with evaporative cooling</t>
  </si>
  <si>
    <t>LPG</t>
  </si>
  <si>
    <t>L</t>
  </si>
  <si>
    <t>Energy from waste</t>
  </si>
  <si>
    <t>Anaerobic digestion</t>
  </si>
  <si>
    <t>Wood pellets</t>
  </si>
  <si>
    <t xml:space="preserve">Scope 1 only </t>
  </si>
  <si>
    <t>WP</t>
  </si>
  <si>
    <t>Incineration</t>
  </si>
  <si>
    <t>Wood chips</t>
  </si>
  <si>
    <t>WC</t>
  </si>
  <si>
    <t>Heating</t>
  </si>
  <si>
    <t>Heat recovery</t>
  </si>
  <si>
    <t>Biogas</t>
  </si>
  <si>
    <t>BG</t>
  </si>
  <si>
    <t>Heating - discrete controls</t>
  </si>
  <si>
    <t xml:space="preserve">Source:
</t>
  </si>
  <si>
    <t>BEIS: Current GHG conversion factors - updated June 2021</t>
  </si>
  <si>
    <t>Heating - distribution pipework improvements</t>
  </si>
  <si>
    <t>Heating - zone control valves</t>
  </si>
  <si>
    <t>Replace steam calorifier with plate heat exchanger</t>
  </si>
  <si>
    <t>Steam trap replacements</t>
  </si>
  <si>
    <t>Thermal stores</t>
  </si>
  <si>
    <t>Hot water</t>
  </si>
  <si>
    <t>Flow restrictors</t>
  </si>
  <si>
    <t>Hot water - distribution improvements</t>
  </si>
  <si>
    <t>Hot water - efficient taps</t>
  </si>
  <si>
    <t>Cavity wall insulation</t>
  </si>
  <si>
    <t xml:space="preserve">Double glazing with metal or plastic frames </t>
  </si>
  <si>
    <t>Dry wall lining</t>
  </si>
  <si>
    <t>Loft insulation</t>
  </si>
  <si>
    <t>Floor insulation - suspended timber floor</t>
  </si>
  <si>
    <t>Floor insulation - solid floor or other type</t>
  </si>
  <si>
    <t>Secondary glazing</t>
  </si>
  <si>
    <t>Insulation - draught proofing</t>
  </si>
  <si>
    <t>Insulation - other</t>
  </si>
  <si>
    <t>Automatic speed doors</t>
  </si>
  <si>
    <t>Automatic/revolving doors</t>
  </si>
  <si>
    <t>Draught lobby (external)</t>
  </si>
  <si>
    <t>Draught lobby (internal)</t>
  </si>
  <si>
    <t>Radiator reflective foil (external walls)</t>
  </si>
  <si>
    <t>Insulation - pipework</t>
  </si>
  <si>
    <t>Heating pipework insulation (external)</t>
  </si>
  <si>
    <t>Heating pipework insulation (internal)</t>
  </si>
  <si>
    <t>LED lighting</t>
  </si>
  <si>
    <t>LED - new fitting</t>
  </si>
  <si>
    <t>LED - same fitting</t>
  </si>
  <si>
    <t>Lighting controls</t>
  </si>
  <si>
    <t>Lighting - discrete controls</t>
  </si>
  <si>
    <t>Lighting control system centralised</t>
  </si>
  <si>
    <t>Motor controls</t>
  </si>
  <si>
    <t>Fixed speed motor controls</t>
  </si>
  <si>
    <t>Motors - flat belt drives</t>
  </si>
  <si>
    <t>Variable speed drives</t>
  </si>
  <si>
    <t>Motor replacement</t>
  </si>
  <si>
    <t>Motors - high efficiency</t>
  </si>
  <si>
    <t>Renewable energy</t>
  </si>
  <si>
    <t>Small hydropower</t>
  </si>
  <si>
    <t>Solar PV</t>
  </si>
  <si>
    <t>Wind turbine</t>
  </si>
  <si>
    <t>Time switches</t>
  </si>
  <si>
    <t>Transformers</t>
  </si>
  <si>
    <t>Low loss</t>
  </si>
  <si>
    <t>Transformer tapping change</t>
  </si>
  <si>
    <t>Ventilation</t>
  </si>
  <si>
    <t>Fans - air handling unit</t>
  </si>
  <si>
    <t>Fans - high efficiency</t>
  </si>
  <si>
    <t xml:space="preserve">Phase change material </t>
  </si>
  <si>
    <t>Ultrasonic humidifiers</t>
  </si>
  <si>
    <t>Ventilation - distribution</t>
  </si>
  <si>
    <t>Ventilation - presence controls</t>
  </si>
  <si>
    <t>Additionality Criteria:</t>
  </si>
  <si>
    <r>
      <t xml:space="preserve">Projects must also be “additional” – i.e. would not have happened without the funding.  For projects already part of the agreed and funded maintenance programme, the fund can only support the additional investment needed to select a more expensive energy saving option.  This does not prevent projects that have been identified and costed from applying, as long as funds have not been allocated. There are a number of criteria that are used to assess whether a project is “additional”, including: 
    • Is the project required by legislation? If so it is “not additional”.
    • Is it required by Building Regulations or planning officers (e.g. requirement for a percentage of </t>
    </r>
    <r>
      <rPr>
        <sz val="10"/>
        <color theme="0"/>
        <rFont val="Verdana"/>
        <family val="2"/>
      </rPr>
      <t>eeee</t>
    </r>
    <r>
      <rPr>
        <sz val="10"/>
        <color theme="1"/>
        <rFont val="Verdana"/>
        <family val="2"/>
      </rPr>
      <t>electricity demand in new buildings to be met by onsite renewables)? If so, it is “not additional”.
    • Has it already started or has funding already been agreed? If so it is “not additional”.
If the answer to all of the above questions is NO then the project can be funded under the Scheme.</t>
    </r>
  </si>
  <si>
    <t>Definitions:</t>
  </si>
  <si>
    <t>Persistence Factor (PF) Model:</t>
  </si>
  <si>
    <t>The Persistence Factors for individual technologies employed by Salix are based on and are consistent with those derived by the Carbon Trust.  In early 2009/10 the Carbon Trust undertook a review of the existing Persistence Factor Methodology.  Following a consultation in early 2010, a revised model has now been adopted.</t>
  </si>
  <si>
    <t xml:space="preserve">Lifetime: </t>
  </si>
  <si>
    <t>This is the anticipated lifetime of a low carbon heating technology used to calculate lifetime savings. The lifetime is used in the calculation of cost to save a tonne of CO2e over the lifetime of an application</t>
  </si>
  <si>
    <t>% kWh saved:</t>
  </si>
  <si>
    <t>Clients should include the % kWh they are projecting to save.</t>
  </si>
  <si>
    <t>tCO2e pa:</t>
  </si>
  <si>
    <r>
      <t>Tonnes CO</t>
    </r>
    <r>
      <rPr>
        <vertAlign val="subscript"/>
        <sz val="10"/>
        <color theme="1"/>
        <rFont val="Verdana"/>
        <family val="2"/>
      </rPr>
      <t>2</t>
    </r>
    <r>
      <rPr>
        <sz val="10"/>
        <color theme="1"/>
        <rFont val="Verdana"/>
        <family val="2"/>
      </rPr>
      <t>e saving per annum</t>
    </r>
  </si>
  <si>
    <t>£/tCO2e LT:</t>
  </si>
  <si>
    <r>
      <t>Cost (£) per tonne CO</t>
    </r>
    <r>
      <rPr>
        <vertAlign val="subscript"/>
        <sz val="10"/>
        <rFont val="Verdana"/>
        <family val="2"/>
      </rPr>
      <t>2</t>
    </r>
    <r>
      <rPr>
        <sz val="10"/>
        <rFont val="Verdana"/>
        <family val="2"/>
      </rPr>
      <t>e saving life time</t>
    </r>
  </si>
  <si>
    <t>Date</t>
  </si>
  <si>
    <t>Ver</t>
  </si>
  <si>
    <t>Change</t>
  </si>
  <si>
    <t>By</t>
  </si>
  <si>
    <t>CCT to £500 for all England clients (in effect from Aprill 2022) and match technology list to Phase 3.</t>
  </si>
  <si>
    <t>AC</t>
  </si>
  <si>
    <t xml:space="preserve">Updated carbon factors
</t>
  </si>
  <si>
    <t>NH</t>
  </si>
  <si>
    <t>Updated carbon factors
Technology list updated:
⦁ LED Lighting work types simplified to 'LED - new fitting' and 'LED - same fitting'
⦁ 'Retrofit Single Glazing' removed 
⦁ Two Floor Insulation work types added</t>
  </si>
  <si>
    <t>Added 'Salix Decarbonisation Fund' programme.
Added a pre-tender assessment form and removed the 'Project can be supported' sign-off from the normal assessment form.
Updated Heat Pump work types and updated ASHP PF from 10.83 to 12.54.
Added project cost commentary box in the business case.
Added 'Voltage Management' work types to 'Technologies Under Review' and removed:
•	CRT to flat screen LCD
•	Compact Fluorescent including changing the fitting
•	Compact Fluorescent using same fitting
•	Electronic ballast with dimming control
•	HP Sodium including new fitting
•	Induction Fluorescent including changing the fitting
•	Replace halogen with HID metal halide
•	T12/T8 to CCFL including new fitting
•	T12/T8 to CCFL using same fitting
•	T5 lighting including changing the fitting
•	T5 lighting retrofit using adaptors
•	T8 lighting including changing the fitting
•	T8 lighting retrofit using adaptors</t>
  </si>
  <si>
    <t>Rebranded</t>
  </si>
  <si>
    <t>NM &amp; BH</t>
  </si>
  <si>
    <t>Added Work Types 'Energy efficient combi-oven', 'Energy efficient convection-oven' &amp; 'Small Hydropower'.
Updated Carbon Conversion Factors.
Revised all Compliance Tools into one version.
Added 'Technologies Under Review Tab' &amp; updated Compliancy Criteria</t>
  </si>
  <si>
    <t>BH &amp; NH</t>
  </si>
  <si>
    <t>Added Work Types 'Energy Efficient X-Ray Generator'.</t>
  </si>
  <si>
    <t>BL</t>
  </si>
  <si>
    <t>Added Work Types 'CHP - Private Wire Connection', 'Direct electric heating to heat pump (water source)' and updated the ground source work types persistence factor.
Removed Work Types:
⦁ Electric to Gas - heating using CHP
⦁ Electric to Gas - heating using condensing boilers
⦁ Electric to Gas - tumble driers
Updated Compliancy Criteria to remove 5 year payback from SEELS England and Increase to £172/tCO2
Updated SEELS Scotland compliancy to £250/tCO2
Updated Carbon Conversion Factors
Added in 'Forecast p/kWh' &amp; Forecast % Change' fields</t>
  </si>
  <si>
    <t>BH &amp; BC</t>
  </si>
  <si>
    <t xml:space="preserve">Added Work Type 'Ultrasonic Humidifiers' and 'Direct electric heating to heat pump (ground source)'
</t>
  </si>
  <si>
    <t>BC</t>
  </si>
  <si>
    <t>Removed Recycling Fund Programme
Removed Work Type 'Liquid Pool Covers'
Updated to BEIS latest CO2 factors</t>
  </si>
  <si>
    <t>BH</t>
  </si>
  <si>
    <t>Added Technology 'Solar PV'</t>
  </si>
  <si>
    <t>Changed PF of Hand Dryers from 4.18 to 8.21
Added Technology 'Energy Efficient Chillers' and 'Flow restrictors'
£/tCO2 criteria revised to £120 from £100</t>
  </si>
  <si>
    <t>Added Terms and Conditions
Update to DECC CO2 factors
New PF factors
Acadamies removed as applicant type
Double glazing with metal or plastic frames added to 'Insulation - building fabric'
Phase change material added to ' Ventilation'
Efficient taps added to 'Hot Water'
Renamed Heat pump (air source) to Direct electric heating to heat pump (air source) and moved from 'renewables' to 'heating'
Added new work type for energy efficient drying cabinets
Order of work type changed to be alphabetical
Street lighting work types revised
Removed
   - Replace controls but not ballasts
   - Fit centralised controls but not ballasts</t>
  </si>
  <si>
    <t>JC</t>
  </si>
  <si>
    <t>Update to DEFRA CO2 factors
Addition of new work types
Cell for total project value included within CT
Salix % contribution field is now a calculated field
Minor formatting changes</t>
  </si>
  <si>
    <t>QA</t>
  </si>
  <si>
    <r>
      <t>Update to DEFRA CO</t>
    </r>
    <r>
      <rPr>
        <vertAlign val="subscript"/>
        <sz val="10"/>
        <rFont val="Verdana"/>
        <family val="2"/>
      </rPr>
      <t>2</t>
    </r>
    <r>
      <rPr>
        <sz val="10"/>
        <rFont val="Verdana"/>
        <family val="2"/>
      </rPr>
      <t xml:space="preserve"> factors
Minor adjustments to assessment criteria tab
Minor formatting changes</t>
    </r>
  </si>
  <si>
    <t>Added new work type for energy efficient growth cabinets
Minor formatting changes</t>
  </si>
  <si>
    <t>MC</t>
  </si>
  <si>
    <t>Added new work type for connection to district heating
Increased compatability for Excel 2003 and older</t>
  </si>
  <si>
    <r>
      <t>Major formatting changes
Consolidation of Programme-specfic Compliance Tools
Addition of new project work types
Update to DEFRA CO</t>
    </r>
    <r>
      <rPr>
        <vertAlign val="subscript"/>
        <sz val="10"/>
        <rFont val="Verdana"/>
        <family val="2"/>
      </rPr>
      <t>2</t>
    </r>
    <r>
      <rPr>
        <sz val="10"/>
        <rFont val="Verdana"/>
        <family val="2"/>
      </rPr>
      <t xml:space="preserve"> factors</t>
    </r>
  </si>
  <si>
    <t xml:space="preserve">Major formatting changes to increase backwards compatability
Break down of cost for each measure being installed </t>
  </si>
  <si>
    <t xml:space="preserve">Amended Assessment Criteria sheet (submission email)
Minor formatting changes </t>
  </si>
  <si>
    <t xml:space="preserve">Major formatting changes
CO2 factors updated to reflect new figures from DEFRA </t>
  </si>
  <si>
    <t>Version created for SEELS
Fields for pre/post kWh added
New work types added:
 - T12/T8 to CCFL including new fitting
 - T12/T8 to CCFL using same fitting</t>
  </si>
  <si>
    <t>CM</t>
  </si>
  <si>
    <t>26.1 RF SF</t>
  </si>
  <si>
    <t>Amended Voltage Management work type.</t>
  </si>
  <si>
    <t>26 RF MPS</t>
  </si>
  <si>
    <t>New compliance tool developed from v25 SF
Notes from v26 SF tool:
New DEFRA carbon conversion factors
Improved PFs for some ICT work types
Additional work types (denoted in red)
Additional work types can now be used in Multiple Fuel tool
Site life can now only be entered as numerical value
Some minor formatting fixes in percentage fields
'Voltage reduction' renamed to 'Voltage management - fixed ratio' and 'Voltage management - variable ratio' in line with Carbon Trust guide CTG045</t>
  </si>
  <si>
    <t>Salix Business Case Template - Assessment and Feedback</t>
  </si>
  <si>
    <t>Assessment form for Salix/Atkins</t>
  </si>
  <si>
    <t>Objectives:</t>
  </si>
  <si>
    <t>Programme Title:</t>
  </si>
  <si>
    <t xml:space="preserve">This assessment's primary objective is to evaluate the business case (as provided by the applicant) in a structured manner, identifying strengths &amp; weaknesses leading to a judgement as to whether the business case is technically sound and is likely to deliver the energy savings &amp; payback period presented.  If the business case is unsound or needs further consideration, the assessment should identify what further information is needed from the client. </t>
  </si>
  <si>
    <t>Public Sector Body:</t>
  </si>
  <si>
    <t>1. Technical case</t>
  </si>
  <si>
    <t xml:space="preserve">Score Green for High Quality, Amber for With Conditions and Red for Requires Improvement </t>
  </si>
  <si>
    <t xml:space="preserve">Consider the project description provided in terms of clarity, completeness, asset lifetime, energy saving potential and other benefits.  Consider the contextual information provided by the applicant in support of the project.
</t>
  </si>
  <si>
    <t>1.1 Project Description including any background material</t>
  </si>
  <si>
    <t>1.2 Technical Feasibility &amp; Future Resilience</t>
  </si>
  <si>
    <t>Consider the project's technical feasibility in terms of good evidence for delivering the expected energy savings from the information provided by the applicant.
Take into account proven track record in technology installation and if applicant has previously used supplier successfully. In addition, for CHP, take into account the future resilience of the proposal in terms of carbon savings and grid resilience.</t>
  </si>
  <si>
    <t>1.3 Material provided on the technology, has the final product been chosen?</t>
  </si>
  <si>
    <t>Consider the material provided to support the creditability of the supplier/contractor to deliver the project.
Consider additional technical information provided in the business case e.g. supplier technology specifications.</t>
  </si>
  <si>
    <t>1.4 Energy/Carbon Savings Calculations</t>
  </si>
  <si>
    <t>Consider whether energy savings estimate is robust being based on realistic data, assumptions and estimations for the technology. Take into account if the applicant can demonstrate or reference energy savings from similar projects.  Consider whether it's likely to deliver benefits in addition to the cost &amp; energy savings claimed; e.g. CRC, maintenance, reliability, safety, etc.</t>
  </si>
  <si>
    <t>1.5 Energy/Carbon Monitoring Plan</t>
  </si>
  <si>
    <t>Consider the monitoring plan for assessing the energy savings made by the project; i.e. project specific metering, manual measurements etc.</t>
  </si>
  <si>
    <t>2. Financial case</t>
  </si>
  <si>
    <t>2.1 Main Equipment Costs</t>
  </si>
  <si>
    <t xml:space="preserve">Consider whether the project capital cost is clearly structured and complete, or if there are significant elements missing or unclear. </t>
  </si>
  <si>
    <t>2.2 Installation Cost</t>
  </si>
  <si>
    <t>Considering whether any installation costs are clearly identified and appropriate.</t>
  </si>
  <si>
    <t>2.3 Other Project Costs</t>
  </si>
  <si>
    <t>Are there any other project costs identified such as design or project management fees.</t>
  </si>
  <si>
    <t>2.4 Operating &amp; Maintenance Cost</t>
  </si>
  <si>
    <t>Ensure that any operating &amp; maintenance costs are clearly identified, appropriate and realistic.
If there are no significant ongoing maintenance or operating costs score highly. Are the Maintenance costs expected to increase or decrease?</t>
  </si>
  <si>
    <t>Comments on Project Costs (2.1-2.4):</t>
  </si>
  <si>
    <t>2.5 Evidence of Firm Pricing or close budgets having been received</t>
  </si>
  <si>
    <t>Consider the costing source information validity; i.e. single quotation, multiple quotations, cross referenced to similar projects etc.</t>
  </si>
  <si>
    <t>2.6 Project Cost Savings Calculations with particular reference to the fuel prices being considered</t>
  </si>
  <si>
    <t>Consider how robust the cost saving calculations are by referring to the project energy saving estimation and unit energy costs.  Take into account if the applicant can demonstrate or reference savings from similar projects</t>
  </si>
  <si>
    <t>2.7 Simple Payback Period Realistic / Is the payback period &amp; cost of carbon in line with similar projects</t>
  </si>
  <si>
    <t xml:space="preserve">Consider if the project payback period estimation is robust and complete. </t>
  </si>
  <si>
    <t>3. Project governance, risks, mitigation</t>
  </si>
  <si>
    <t>3.1 Project Risks &amp; Mitigations</t>
  </si>
  <si>
    <t>Consider the project risk management and mitigation proposed; i.e. scheduling, shutdowns, contractor access, milestones to give overview of applicant's risk management assessment.
Consider negative consequences of project installation &amp; any negative implications of  installing or not installing the project.
Highlight any potential significant risks not specifically identified by the applicant.</t>
  </si>
  <si>
    <t>3.2 Project Implementation / Schedule - Timings included; for example key milestones for installation and commissioning</t>
  </si>
  <si>
    <t>How do the timeframes compare to other similar projects? 
Are there any key consideration that may delay the project, such as PFI, board sign off? Is sufficient contingency evidenced to mitigate delays to key processes?</t>
  </si>
  <si>
    <t>3.3 Applicant/Contractors' previous experience capability</t>
  </si>
  <si>
    <t>Has the applicant and/or contractor had previous experience of similar projects?  Consider case studies or other supporting information provided.</t>
  </si>
  <si>
    <t>3.4 Is the project governance sufficient for the size and complexity of the work to be completed?</t>
  </si>
  <si>
    <t>Number of months to commission?</t>
  </si>
  <si>
    <t xml:space="preserve">Is this timeframe feasible for the technologies included in the project? </t>
  </si>
  <si>
    <t>Number of months contingency?</t>
  </si>
  <si>
    <t>If no contingency provided, what should there be? Is there likely to be slippage in the project milestones?</t>
  </si>
  <si>
    <t>Board/councillors approval?</t>
  </si>
  <si>
    <t>If not approved, when will approval be given?</t>
  </si>
  <si>
    <t>Is procurement complete?</t>
  </si>
  <si>
    <t>If not complete, then what is the process and timescale?</t>
  </si>
  <si>
    <t>Assessor review and recommendations</t>
  </si>
  <si>
    <t>Based on the overall score achieved, the business case for this project is:</t>
  </si>
  <si>
    <t>Green = Passed
Amber = Passed with conditions
Red = Requires improvement</t>
  </si>
  <si>
    <t>Assessor summary including improvement points:</t>
  </si>
  <si>
    <t>Summary notes supporting the assessment recommendation including picking out good features of sound business cases.
Add any additional notes, observations, reservations or comments regarding the business case which may not be covered elsewhere.</t>
  </si>
  <si>
    <t>Conditions (if any further information required) for passing business case:</t>
  </si>
  <si>
    <t>Summary notes for what needs to be done to make unsound business cases sound or any conditions that need to be met at a later stage of the application, upon passing the business case with conditions.</t>
  </si>
  <si>
    <t>Disclaimer</t>
  </si>
  <si>
    <t>This assessment is made on the information as provided by the applicant. Whilst reasonable steps have been taken to ensure that the information provided within this assessment is correct, Salix, the assessor, and the Government give no warranty and make no representation as to its accuracy and accept no liability for any errors or omissions.</t>
  </si>
  <si>
    <t>To be completed by Salix/Atkins Assessor</t>
  </si>
  <si>
    <t>Project reference</t>
  </si>
  <si>
    <t>Time Allocated</t>
  </si>
  <si>
    <t>hours</t>
  </si>
  <si>
    <t>Assessor</t>
  </si>
  <si>
    <t>Approved by</t>
  </si>
  <si>
    <t xml:space="preserve">Scoring </t>
  </si>
  <si>
    <t>Number of score</t>
  </si>
  <si>
    <t>Column2</t>
  </si>
  <si>
    <t>Red</t>
  </si>
  <si>
    <t>Amber</t>
  </si>
  <si>
    <t>Green</t>
  </si>
  <si>
    <t>Total ranking</t>
  </si>
  <si>
    <t>Project Code:</t>
  </si>
  <si>
    <t>PET entry:</t>
  </si>
  <si>
    <t>Project Ref</t>
  </si>
  <si>
    <t>Start 
date</t>
  </si>
  <si>
    <t>Completion date</t>
  </si>
  <si>
    <t>Site name</t>
  </si>
  <si>
    <t>Site life (yrs)</t>
  </si>
  <si>
    <t>Project /
description</t>
  </si>
  <si>
    <t xml:space="preserve">Total Project Value </t>
  </si>
  <si>
    <t>Salix Funding Requested</t>
  </si>
  <si>
    <t>Salix % contribution of total project cost</t>
  </si>
  <si>
    <t>Energy Type</t>
  </si>
  <si>
    <t>Energy Cost (p/kWh)</t>
  </si>
  <si>
    <t>Annual kWh Pre-Project</t>
  </si>
  <si>
    <t>Annual kWh Post-Project</t>
  </si>
  <si>
    <t>Annual kWh Saving</t>
  </si>
  <si>
    <t>Payback Period</t>
  </si>
  <si>
    <t>tCO2 pa</t>
  </si>
  <si>
    <t>tCO2 LT Savings</t>
  </si>
  <si>
    <t>£/tCO2 LT</t>
  </si>
  <si>
    <t>LT Financial Saving</t>
  </si>
  <si>
    <t>Back Data:</t>
  </si>
  <si>
    <t>Measure Reference:</t>
  </si>
  <si>
    <t>Energy
type</t>
  </si>
  <si>
    <t>p/kWh</t>
  </si>
  <si>
    <t>Annual Financial Saving</t>
  </si>
  <si>
    <t>tCO2 LT</t>
  </si>
  <si>
    <t>Cost per Measure</t>
  </si>
  <si>
    <t>Number</t>
  </si>
  <si>
    <t>Energy type</t>
  </si>
  <si>
    <t>Work-type list name</t>
  </si>
  <si>
    <t xml:space="preserve">Client type </t>
  </si>
  <si>
    <t xml:space="preserve">Client-type list name </t>
  </si>
  <si>
    <t>Client Type Selected</t>
  </si>
  <si>
    <t>Client-type list name</t>
  </si>
  <si>
    <t>Building management systems</t>
  </si>
  <si>
    <t>BMS</t>
  </si>
  <si>
    <t xml:space="preserve">Emergency_Services </t>
  </si>
  <si>
    <t xml:space="preserve">Further Education Institution </t>
  </si>
  <si>
    <t xml:space="preserve">Further_Education_Institution </t>
  </si>
  <si>
    <t>EfW</t>
  </si>
  <si>
    <t>Project Row</t>
  </si>
  <si>
    <t>Project Type Selected</t>
  </si>
  <si>
    <t>Work type selected</t>
  </si>
  <si>
    <t>Consistency check</t>
  </si>
  <si>
    <t>Check that all cells are ok</t>
  </si>
  <si>
    <t xml:space="preserve">Higher Education Institution </t>
  </si>
  <si>
    <t xml:space="preserve">Higher_Education_Institution </t>
  </si>
  <si>
    <t>Local_Authority</t>
  </si>
  <si>
    <t>Hot_water</t>
  </si>
  <si>
    <t>Insulation_building_fabric</t>
  </si>
  <si>
    <t>Primary_School</t>
  </si>
  <si>
    <t>Insulation_draught_proofing</t>
  </si>
  <si>
    <t>Secondary_School</t>
  </si>
  <si>
    <t>Insulation_other</t>
  </si>
  <si>
    <t>Insulation_pipework</t>
  </si>
  <si>
    <t>LCH</t>
  </si>
  <si>
    <t>LEDs</t>
  </si>
  <si>
    <t>Lighting_controls</t>
  </si>
  <si>
    <t>Motor_controls</t>
  </si>
  <si>
    <t>Motor_replacement</t>
  </si>
  <si>
    <t>Renewables</t>
  </si>
  <si>
    <t>Time_switches</t>
  </si>
  <si>
    <t>Enter Project Type first</t>
  </si>
  <si>
    <t>Programme</t>
  </si>
  <si>
    <t>PB</t>
  </si>
  <si>
    <t>£/tCO2e</t>
  </si>
  <si>
    <t>SEELS England</t>
  </si>
  <si>
    <t>SEELS Schools</t>
  </si>
  <si>
    <t>SEELS Scotland</t>
  </si>
  <si>
    <t>SEELS Wales</t>
  </si>
  <si>
    <t>Recycling Fund England HEI</t>
  </si>
  <si>
    <t>Recycling Fund Scotland</t>
  </si>
  <si>
    <t>Recycling Fund Wales</t>
  </si>
  <si>
    <t>Overall project</t>
  </si>
  <si>
    <t>Criteria</t>
  </si>
  <si>
    <t>SEELS_England</t>
  </si>
  <si>
    <t>Higher_Education_Institute</t>
  </si>
  <si>
    <t>Recycling_Fund_England_HEI</t>
  </si>
  <si>
    <t>SEELS_Schools</t>
  </si>
  <si>
    <t>Further_Education_Institute</t>
  </si>
  <si>
    <t>Recycling_Fund_England</t>
  </si>
  <si>
    <t>SEELS_Scotland</t>
  </si>
  <si>
    <t>SEELS_Wales</t>
  </si>
  <si>
    <t>Emergency Services</t>
  </si>
  <si>
    <t>Emergency_Services</t>
  </si>
  <si>
    <t xml:space="preserve">Primary School </t>
  </si>
  <si>
    <t xml:space="preserve">Primary_School </t>
  </si>
  <si>
    <t>Recycling_Fund_Scotland</t>
  </si>
  <si>
    <t>Recycling_Fund_Wales</t>
  </si>
  <si>
    <t>Salix Decarbonisation Fund</t>
  </si>
  <si>
    <t>Salix_Decarbonisation_Fund</t>
  </si>
  <si>
    <t>Primary School (Local Authority)</t>
  </si>
  <si>
    <t>Secondary School (Local Authority)</t>
  </si>
  <si>
    <t>Programme Selected</t>
  </si>
  <si>
    <t>vlookup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</si>
</sst>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43" formatCode="_-* #,##0.00_-;\-* #,##0.00_-;_-* &quot;-&quot;??_-;_-@_-"/>
    <numFmt numFmtId="164" formatCode="&quot;£&quot;#,##0"/>
    <numFmt numFmtId="165" formatCode="#,##0_ ;\-#,##0\ "/>
    <numFmt numFmtId="166" formatCode="d/m/yy;@"/>
    <numFmt numFmtId="167" formatCode="_-* #,##0.000_-;\-* #,##0.000_-;_-* &quot;-&quot;??_-;_-@_-"/>
    <numFmt numFmtId="168" formatCode="#,##0.00_ ;\-#,##0.00\ "/>
    <numFmt numFmtId="169" formatCode="0.00000"/>
    <numFmt numFmtId="170" formatCode="_-* #,##0_-;\-* #,##0_-;_-* &quot;-&quot;??_-;_-@_-"/>
    <numFmt numFmtId="171" formatCode="&quot;£&quot;#,##0.00"/>
    <numFmt numFmtId="172" formatCode="[$-F800]dddd\,\ mmmm\ dd\,\ yyyy"/>
    <numFmt numFmtId="173" formatCode="0.000"/>
  </numFmts>
  <fonts count="95" x14ac:knownFonts="1">
    <font>
      <sz val="10"/>
      <color theme="1"/>
      <name val="Arial"/>
      <family val="2"/>
    </font>
    <font>
      <sz val="11"/>
      <color theme="1"/>
      <name val="Calibri"/>
      <family val="2"/>
      <scheme val="minor"/>
    </font>
    <font>
      <sz val="11"/>
      <color theme="1"/>
      <name val="Calibri"/>
      <family val="2"/>
      <scheme val="minor"/>
    </font>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u/>
      <sz val="10"/>
      <color theme="10"/>
      <name val="Arial"/>
      <family val="2"/>
    </font>
    <font>
      <sz val="11"/>
      <color theme="1"/>
      <name val="Calibri"/>
      <family val="2"/>
      <scheme val="minor"/>
    </font>
    <font>
      <sz val="10"/>
      <color theme="1"/>
      <name val="Gill Sans MT"/>
      <family val="2"/>
    </font>
    <font>
      <b/>
      <sz val="10"/>
      <color theme="1"/>
      <name val="Gill Sans MT"/>
      <family val="2"/>
    </font>
    <font>
      <sz val="10"/>
      <name val="Gill Sans MT"/>
      <family val="2"/>
    </font>
    <font>
      <sz val="10"/>
      <color theme="1"/>
      <name val="Calibri"/>
      <family val="2"/>
      <scheme val="minor"/>
    </font>
    <font>
      <sz val="10"/>
      <name val="Calibri"/>
      <family val="2"/>
      <scheme val="minor"/>
    </font>
    <font>
      <u/>
      <sz val="10"/>
      <color theme="10"/>
      <name val="Gill Sans MT"/>
      <family val="2"/>
    </font>
    <font>
      <b/>
      <sz val="10"/>
      <color theme="1"/>
      <name val="Calibri"/>
      <family val="2"/>
      <scheme val="minor"/>
    </font>
    <font>
      <b/>
      <sz val="10"/>
      <name val="Calibri"/>
      <family val="2"/>
      <scheme val="minor"/>
    </font>
    <font>
      <sz val="12"/>
      <color theme="1"/>
      <name val="Calibri"/>
      <family val="2"/>
      <scheme val="minor"/>
    </font>
    <font>
      <b/>
      <u/>
      <sz val="12"/>
      <name val="Calibri"/>
      <family val="2"/>
      <scheme val="minor"/>
    </font>
    <font>
      <b/>
      <u/>
      <sz val="12"/>
      <color theme="1"/>
      <name val="Calibri"/>
      <family val="2"/>
      <scheme val="minor"/>
    </font>
    <font>
      <sz val="10"/>
      <color theme="0"/>
      <name val="Calibri"/>
      <family val="2"/>
      <scheme val="minor"/>
    </font>
    <font>
      <b/>
      <sz val="11"/>
      <color theme="1"/>
      <name val="Calibri"/>
      <family val="2"/>
      <scheme val="minor"/>
    </font>
    <font>
      <b/>
      <sz val="12"/>
      <color theme="1"/>
      <name val="Calibri"/>
      <family val="2"/>
      <scheme val="minor"/>
    </font>
    <font>
      <sz val="10"/>
      <name val="Verdana"/>
      <family val="2"/>
    </font>
    <font>
      <u/>
      <sz val="12"/>
      <color theme="6" tint="-0.24994659260841701"/>
      <name val="Calibri"/>
      <family val="2"/>
    </font>
    <font>
      <b/>
      <sz val="10"/>
      <color theme="0"/>
      <name val="Calibri"/>
      <family val="2"/>
      <scheme val="minor"/>
    </font>
    <font>
      <b/>
      <u/>
      <sz val="10"/>
      <color theme="1"/>
      <name val="Calibri"/>
      <family val="2"/>
      <scheme val="minor"/>
    </font>
    <font>
      <i/>
      <sz val="10"/>
      <color theme="1"/>
      <name val="Calibri"/>
      <family val="2"/>
      <scheme val="minor"/>
    </font>
    <font>
      <sz val="9"/>
      <color theme="1"/>
      <name val="Calibri"/>
      <family val="2"/>
      <scheme val="minor"/>
    </font>
    <font>
      <b/>
      <sz val="10"/>
      <color theme="0"/>
      <name val="Verdana"/>
      <family val="2"/>
    </font>
    <font>
      <sz val="10"/>
      <color rgb="FFFF0000"/>
      <name val="Verdana"/>
      <family val="2"/>
    </font>
    <font>
      <b/>
      <sz val="10"/>
      <color theme="1"/>
      <name val="Verdana"/>
      <family val="2"/>
    </font>
    <font>
      <sz val="10"/>
      <color theme="0"/>
      <name val="Verdana"/>
      <family val="2"/>
    </font>
    <font>
      <sz val="12"/>
      <color theme="1"/>
      <name val="Verdana"/>
      <family val="2"/>
    </font>
    <font>
      <sz val="16"/>
      <color theme="1"/>
      <name val="Verdana"/>
      <family val="2"/>
    </font>
    <font>
      <b/>
      <sz val="12"/>
      <color theme="1"/>
      <name val="Verdana"/>
      <family val="2"/>
    </font>
    <font>
      <u/>
      <sz val="20"/>
      <name val="Verdana"/>
      <family val="2"/>
    </font>
    <font>
      <b/>
      <u/>
      <sz val="12"/>
      <name val="Verdana"/>
      <family val="2"/>
    </font>
    <font>
      <u/>
      <sz val="10"/>
      <color theme="10"/>
      <name val="Verdana"/>
      <family val="2"/>
    </font>
    <font>
      <u/>
      <sz val="12"/>
      <color theme="1"/>
      <name val="Verdana"/>
      <family val="2"/>
    </font>
    <font>
      <u/>
      <sz val="10"/>
      <color theme="1"/>
      <name val="Verdana"/>
      <family val="2"/>
    </font>
    <font>
      <sz val="16"/>
      <name val="Verdana"/>
      <family val="2"/>
    </font>
    <font>
      <sz val="9"/>
      <name val="Verdana"/>
      <family val="2"/>
    </font>
    <font>
      <b/>
      <sz val="10"/>
      <name val="Verdana"/>
      <family val="2"/>
    </font>
    <font>
      <u/>
      <sz val="14"/>
      <name val="Verdana"/>
      <family val="2"/>
    </font>
    <font>
      <b/>
      <vertAlign val="subscript"/>
      <sz val="10"/>
      <color theme="1"/>
      <name val="Verdana"/>
      <family val="2"/>
    </font>
    <font>
      <u/>
      <sz val="10"/>
      <name val="Verdana"/>
      <family val="2"/>
    </font>
    <font>
      <sz val="11"/>
      <color rgb="FFFF0000"/>
      <name val="Verdana"/>
      <family val="2"/>
    </font>
    <font>
      <b/>
      <sz val="9"/>
      <color theme="1"/>
      <name val="Verdana"/>
      <family val="2"/>
    </font>
    <font>
      <sz val="10"/>
      <color indexed="8"/>
      <name val="Verdana"/>
      <family val="2"/>
    </font>
    <font>
      <b/>
      <vertAlign val="subscript"/>
      <sz val="10"/>
      <color theme="0"/>
      <name val="Verdana"/>
      <family val="2"/>
    </font>
    <font>
      <u/>
      <sz val="18"/>
      <color rgb="FF425426"/>
      <name val="Verdana"/>
      <family val="2"/>
    </font>
    <font>
      <sz val="18"/>
      <color rgb="FF425426"/>
      <name val="Verdana"/>
      <family val="2"/>
    </font>
    <font>
      <sz val="16"/>
      <color rgb="FF98A03B"/>
      <name val="Verdana"/>
      <family val="2"/>
    </font>
    <font>
      <b/>
      <sz val="12"/>
      <color rgb="FF425426"/>
      <name val="Verdana"/>
      <family val="2"/>
    </font>
    <font>
      <sz val="12"/>
      <name val="Verdana"/>
      <family val="2"/>
    </font>
    <font>
      <u/>
      <sz val="12"/>
      <color indexed="8"/>
      <name val="Verdana"/>
      <family val="2"/>
    </font>
    <font>
      <sz val="12"/>
      <color theme="0"/>
      <name val="Verdana"/>
      <family val="2"/>
    </font>
    <font>
      <u/>
      <sz val="12"/>
      <color theme="0"/>
      <name val="Verdana"/>
      <family val="2"/>
    </font>
    <font>
      <vertAlign val="subscript"/>
      <sz val="10"/>
      <name val="Verdana"/>
      <family val="2"/>
    </font>
    <font>
      <vertAlign val="subscript"/>
      <sz val="10"/>
      <color theme="1"/>
      <name val="Verdana"/>
      <family val="2"/>
    </font>
    <font>
      <b/>
      <sz val="9"/>
      <color theme="0"/>
      <name val="Verdana"/>
      <family val="2"/>
    </font>
    <font>
      <b/>
      <sz val="8"/>
      <color theme="0"/>
      <name val="Verdana"/>
      <family val="2"/>
    </font>
    <font>
      <b/>
      <vertAlign val="subscript"/>
      <sz val="9"/>
      <color theme="0"/>
      <name val="Verdana"/>
      <family val="2"/>
    </font>
    <font>
      <b/>
      <sz val="11"/>
      <color theme="1"/>
      <name val="Verdana"/>
      <family val="2"/>
    </font>
    <font>
      <b/>
      <sz val="10"/>
      <color rgb="FF425426"/>
      <name val="Calibri"/>
      <family val="2"/>
      <scheme val="minor"/>
    </font>
    <font>
      <b/>
      <sz val="14"/>
      <color rgb="FF425426"/>
      <name val="Calibri"/>
      <family val="2"/>
      <scheme val="minor"/>
    </font>
    <font>
      <b/>
      <sz val="11"/>
      <color rgb="FF425426"/>
      <name val="Verdana"/>
      <family val="2"/>
    </font>
    <font>
      <sz val="12"/>
      <name val="Calibri"/>
      <family val="2"/>
      <scheme val="minor"/>
    </font>
    <font>
      <sz val="12"/>
      <color rgb="FFFF0000"/>
      <name val="Calibri"/>
      <family val="2"/>
      <scheme val="minor"/>
    </font>
    <font>
      <b/>
      <sz val="14"/>
      <color theme="1"/>
      <name val="Calibri"/>
      <family val="2"/>
      <scheme val="minor"/>
    </font>
    <font>
      <sz val="12"/>
      <color theme="0"/>
      <name val="Calibri"/>
      <family val="2"/>
      <scheme val="minor"/>
    </font>
    <font>
      <sz val="11"/>
      <color theme="1"/>
      <name val="Verdana"/>
      <family val="2"/>
    </font>
    <font>
      <sz val="11"/>
      <name val="Verdana"/>
      <family val="2"/>
    </font>
    <font>
      <sz val="9"/>
      <color theme="1"/>
      <name val="Verdana"/>
      <family val="2"/>
    </font>
    <font>
      <b/>
      <sz val="10"/>
      <color rgb="FFFF0000"/>
      <name val="Verdana"/>
      <family val="2"/>
    </font>
    <font>
      <b/>
      <sz val="11"/>
      <color rgb="FF382573"/>
      <name val="Verdana"/>
      <family val="2"/>
    </font>
    <font>
      <sz val="11"/>
      <color rgb="FF382573"/>
      <name val="Verdana"/>
      <family val="2"/>
    </font>
    <font>
      <b/>
      <sz val="11"/>
      <color rgb="FF382573"/>
      <name val="Gill Sans MT"/>
      <family val="2"/>
    </font>
    <font>
      <b/>
      <sz val="11"/>
      <color theme="0"/>
      <name val="Verdana"/>
      <family val="2"/>
    </font>
    <font>
      <sz val="11"/>
      <color theme="1"/>
      <name val="Gill Sans MT"/>
      <family val="2"/>
    </font>
    <font>
      <sz val="14"/>
      <name val="Verdana"/>
      <family val="2"/>
    </font>
    <font>
      <sz val="12"/>
      <color rgb="FF382573"/>
      <name val="Verdana"/>
      <family val="2"/>
    </font>
    <font>
      <b/>
      <sz val="28"/>
      <color rgb="FF382573"/>
      <name val="Verdana"/>
      <family val="2"/>
    </font>
    <font>
      <b/>
      <sz val="12"/>
      <color theme="0"/>
      <name val="Calibri"/>
      <family val="2"/>
      <scheme val="minor"/>
    </font>
    <font>
      <sz val="11"/>
      <color rgb="FF382573"/>
      <name val="Verdana"/>
      <family val="2"/>
    </font>
    <font>
      <sz val="11"/>
      <name val="Verdana"/>
      <family val="2"/>
    </font>
    <font>
      <sz val="10"/>
      <color theme="0"/>
      <name val="Verdana"/>
      <family val="2"/>
    </font>
    <font>
      <b/>
      <sz val="10"/>
      <color theme="0"/>
      <name val="Verdana"/>
      <family val="2"/>
    </font>
    <font>
      <b/>
      <sz val="9"/>
      <color theme="0"/>
      <name val="Verdana"/>
      <family val="2"/>
    </font>
    <font>
      <sz val="10"/>
      <color theme="1"/>
      <name val="Verdana"/>
      <family val="2"/>
    </font>
    <font>
      <sz val="16"/>
      <name val="Verdana"/>
      <family val="2"/>
    </font>
    <font>
      <sz val="10"/>
      <color theme="1"/>
      <name val="Gill Sans MT"/>
      <family val="2"/>
    </font>
  </fonts>
  <fills count="27">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2F2F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2DAE76"/>
        <bgColor indexed="64"/>
      </patternFill>
    </fill>
    <fill>
      <patternFill patternType="solid">
        <fgColor rgb="FFF4FFF5"/>
        <bgColor indexed="64"/>
      </patternFill>
    </fill>
    <fill>
      <patternFill patternType="solid">
        <fgColor rgb="FF382573"/>
        <bgColor indexed="64"/>
      </patternFill>
    </fill>
    <fill>
      <patternFill patternType="solid">
        <fgColor rgb="FF6BC3C4"/>
        <bgColor indexed="64"/>
      </patternFill>
    </fill>
    <fill>
      <patternFill patternType="solid">
        <fgColor rgb="FFCAF2E1"/>
        <bgColor indexed="64"/>
      </patternFill>
    </fill>
    <fill>
      <patternFill patternType="solid">
        <fgColor theme="2"/>
        <bgColor indexed="64"/>
      </patternFill>
    </fill>
    <fill>
      <patternFill patternType="solid">
        <fgColor rgb="FFFFFFFF"/>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6"/>
        <bgColor indexed="64"/>
      </patternFill>
    </fill>
    <fill>
      <patternFill patternType="solid">
        <fgColor theme="6" tint="0.39997558519241921"/>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hair">
        <color theme="0" tint="-0.24994659260841701"/>
      </left>
      <right style="hair">
        <color theme="0" tint="-0.24994659260841701"/>
      </right>
      <top style="medium">
        <color indexed="64"/>
      </top>
      <bottom style="medium">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top style="medium">
        <color indexed="64"/>
      </top>
      <bottom style="medium">
        <color indexed="64"/>
      </bottom>
      <diagonal/>
    </border>
    <border>
      <left/>
      <right style="hair">
        <color theme="0" tint="-0.24994659260841701"/>
      </right>
      <top style="medium">
        <color indexed="64"/>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style="medium">
        <color indexed="64"/>
      </left>
      <right/>
      <top style="hair">
        <color theme="1"/>
      </top>
      <bottom style="hair">
        <color theme="1"/>
      </bottom>
      <diagonal/>
    </border>
    <border>
      <left/>
      <right/>
      <top style="hair">
        <color theme="1"/>
      </top>
      <bottom style="hair">
        <color theme="1"/>
      </bottom>
      <diagonal/>
    </border>
    <border>
      <left/>
      <right/>
      <top style="medium">
        <color indexed="64"/>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thin">
        <color indexed="64"/>
      </top>
      <bottom/>
      <diagonal/>
    </border>
    <border>
      <left/>
      <right/>
      <top/>
      <bottom style="thin">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theme="0" tint="-0.24994659260841701"/>
      </left>
      <right style="medium">
        <color indexed="64"/>
      </right>
      <top style="medium">
        <color indexed="64"/>
      </top>
      <bottom style="medium">
        <color indexed="64"/>
      </bottom>
      <diagonal/>
    </border>
    <border>
      <left/>
      <right style="hair">
        <color theme="0" tint="-0.24994659260841701"/>
      </right>
      <top/>
      <bottom style="hair">
        <color indexed="64"/>
      </bottom>
      <diagonal/>
    </border>
    <border>
      <left style="hair">
        <color theme="0" tint="-0.24994659260841701"/>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theme="0" tint="-0.2499465926084170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style="hair">
        <color theme="0" tint="-0.24994659260841701"/>
      </left>
      <right style="hair">
        <color theme="0" tint="-0.24994659260841701"/>
      </right>
      <top style="medium">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hair">
        <color theme="0" tint="-0.24994659260841701"/>
      </right>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medium">
        <color indexed="64"/>
      </top>
      <bottom style="medium">
        <color theme="1"/>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thin">
        <color theme="1"/>
      </left>
      <right style="thin">
        <color theme="1"/>
      </right>
      <top style="thin">
        <color theme="1"/>
      </top>
      <bottom style="thin">
        <color theme="1"/>
      </bottom>
      <diagonal/>
    </border>
    <border>
      <left/>
      <right style="medium">
        <color indexed="64"/>
      </right>
      <top style="medium">
        <color indexed="64"/>
      </top>
      <bottom style="hair">
        <color theme="1"/>
      </bottom>
      <diagonal/>
    </border>
    <border>
      <left/>
      <right style="medium">
        <color indexed="64"/>
      </right>
      <top style="hair">
        <color theme="1"/>
      </top>
      <bottom style="hair">
        <color theme="1"/>
      </bottom>
      <diagonal/>
    </border>
    <border>
      <left style="medium">
        <color theme="1"/>
      </left>
      <right style="medium">
        <color indexed="64"/>
      </right>
      <top/>
      <bottom style="medium">
        <color indexed="64"/>
      </bottom>
      <diagonal/>
    </border>
    <border>
      <left style="medium">
        <color theme="1"/>
      </left>
      <right style="medium">
        <color indexed="64"/>
      </right>
      <top style="medium">
        <color indexed="64"/>
      </top>
      <bottom style="medium">
        <color indexed="64"/>
      </bottom>
      <diagonal/>
    </border>
    <border>
      <left/>
      <right style="medium">
        <color theme="1"/>
      </right>
      <top/>
      <bottom style="medium">
        <color indexed="64"/>
      </bottom>
      <diagonal/>
    </border>
    <border>
      <left style="medium">
        <color theme="1"/>
      </left>
      <right/>
      <top style="medium">
        <color indexed="64"/>
      </top>
      <bottom style="medium">
        <color indexed="64"/>
      </bottom>
      <diagonal/>
    </border>
    <border>
      <left style="medium">
        <color indexed="64"/>
      </left>
      <right style="medium">
        <color theme="1"/>
      </right>
      <top style="medium">
        <color indexed="64"/>
      </top>
      <bottom style="medium">
        <color indexed="64"/>
      </bottom>
      <diagonal/>
    </border>
    <border>
      <left style="medium">
        <color theme="1"/>
      </left>
      <right style="medium">
        <color indexed="64"/>
      </right>
      <top style="medium">
        <color indexed="64"/>
      </top>
      <bottom style="hair">
        <color indexed="64"/>
      </bottom>
      <diagonal/>
    </border>
    <border>
      <left style="medium">
        <color indexed="64"/>
      </left>
      <right style="medium">
        <color theme="1"/>
      </right>
      <top style="hair">
        <color theme="1"/>
      </top>
      <bottom style="hair">
        <color theme="1"/>
      </bottom>
      <diagonal/>
    </border>
    <border>
      <left style="medium">
        <color theme="1"/>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theme="1"/>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auto="1"/>
      </top>
      <bottom/>
      <diagonal/>
    </border>
    <border>
      <left/>
      <right style="medium">
        <color theme="1"/>
      </right>
      <top/>
      <bottom style="thin">
        <color indexed="64"/>
      </bottom>
      <diagonal/>
    </border>
    <border>
      <left style="medium">
        <color theme="1"/>
      </left>
      <right/>
      <top/>
      <bottom style="thin">
        <color indexed="64"/>
      </bottom>
      <diagonal/>
    </border>
    <border>
      <left style="medium">
        <color theme="1"/>
      </left>
      <right style="thin">
        <color indexed="64"/>
      </right>
      <top style="thin">
        <color indexed="64"/>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hair">
        <color indexed="64"/>
      </left>
      <right style="hair">
        <color theme="0" tint="-0.24994659260841701"/>
      </right>
      <top style="medium">
        <color indexed="64"/>
      </top>
      <bottom style="medium">
        <color indexed="64"/>
      </bottom>
      <diagonal/>
    </border>
    <border>
      <left style="thin">
        <color theme="1"/>
      </left>
      <right/>
      <top style="thin">
        <color theme="1"/>
      </top>
      <bottom style="thin">
        <color theme="1"/>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theme="1"/>
      </left>
      <right/>
      <top style="thin">
        <color theme="1"/>
      </top>
      <bottom style="medium">
        <color indexed="64"/>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thin">
        <color theme="2" tint="-0.249977111117893"/>
      </left>
      <right/>
      <top style="medium">
        <color theme="2" tint="-0.249977111117893"/>
      </top>
      <bottom style="thin">
        <color theme="2" tint="-0.249977111117893"/>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top/>
      <bottom style="medium">
        <color theme="2" tint="-0.249977111117893"/>
      </bottom>
      <diagonal/>
    </border>
    <border>
      <left style="thin">
        <color theme="2" tint="-0.249977111117893"/>
      </left>
      <right style="thin">
        <color theme="2" tint="-0.249977111117893"/>
      </right>
      <top/>
      <bottom style="medium">
        <color theme="2" tint="-0.249977111117893"/>
      </bottom>
      <diagonal/>
    </border>
    <border>
      <left style="medium">
        <color theme="2" tint="-0.249977111117893"/>
      </left>
      <right style="thin">
        <color theme="2" tint="-0.249977111117893"/>
      </right>
      <top style="thin">
        <color theme="2" tint="-9.9978637043366805E-2"/>
      </top>
      <bottom style="medium">
        <color theme="2" tint="-0.249977111117893"/>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medium">
        <color theme="2" tint="-0.249977111117893"/>
      </right>
      <top style="thin">
        <color theme="2" tint="-0.249977111117893"/>
      </top>
      <bottom/>
      <diagonal/>
    </border>
    <border>
      <left style="medium">
        <color theme="2" tint="-0.249977111117893"/>
      </left>
      <right style="thin">
        <color theme="2" tint="-0.249977111117893"/>
      </right>
      <top style="thin">
        <color theme="2" tint="-0.249977111117893"/>
      </top>
      <bottom/>
      <diagonal/>
    </border>
    <border>
      <left/>
      <right style="medium">
        <color theme="2" tint="-0.249977111117893"/>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thin">
        <color theme="4"/>
      </top>
      <bottom style="medium">
        <color theme="2" tint="-0.249977111117893"/>
      </bottom>
      <diagonal/>
    </border>
    <border>
      <left/>
      <right/>
      <top/>
      <bottom style="thin">
        <color theme="4"/>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style="medium">
        <color indexed="64"/>
      </left>
      <right style="medium">
        <color indexed="64"/>
      </right>
      <top/>
      <bottom style="thin">
        <color indexed="64"/>
      </bottom>
      <diagonal/>
    </border>
  </borders>
  <cellStyleXfs count="21">
    <xf numFmtId="0" fontId="0" fillId="0" borderId="0"/>
    <xf numFmtId="43" fontId="8"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0" fontId="7" fillId="0" borderId="0"/>
    <xf numFmtId="9" fontId="8" fillId="0" borderId="0" applyFont="0" applyFill="0" applyBorder="0" applyAlignment="0" applyProtection="0"/>
    <xf numFmtId="0" fontId="8" fillId="0" borderId="0"/>
    <xf numFmtId="0" fontId="6" fillId="0" borderId="0"/>
    <xf numFmtId="0" fontId="5" fillId="0" borderId="0"/>
    <xf numFmtId="9" fontId="5" fillId="0" borderId="0" applyFont="0" applyFill="0" applyBorder="0" applyAlignment="0" applyProtection="0"/>
    <xf numFmtId="0" fontId="5" fillId="0" borderId="0"/>
    <xf numFmtId="0" fontId="8" fillId="0" borderId="0"/>
    <xf numFmtId="0" fontId="25" fillId="0" borderId="0"/>
    <xf numFmtId="0" fontId="19" fillId="0" borderId="0"/>
    <xf numFmtId="0" fontId="26" fillId="0" borderId="0" applyNumberFormat="0" applyFill="0" applyBorder="0" applyAlignment="0" applyProtection="0">
      <alignment vertical="top"/>
      <protection locked="0"/>
    </xf>
    <xf numFmtId="0" fontId="4" fillId="0" borderId="0"/>
    <xf numFmtId="43" fontId="8" fillId="0" borderId="0" applyFont="0" applyFill="0" applyBorder="0" applyAlignment="0" applyProtection="0"/>
    <xf numFmtId="0" fontId="8" fillId="0" borderId="0"/>
    <xf numFmtId="0" fontId="2" fillId="0" borderId="0"/>
    <xf numFmtId="9" fontId="2" fillId="0" borderId="0" applyFont="0" applyFill="0" applyBorder="0" applyAlignment="0" applyProtection="0"/>
    <xf numFmtId="0" fontId="1" fillId="0" borderId="0"/>
  </cellStyleXfs>
  <cellXfs count="847">
    <xf numFmtId="0" fontId="0" fillId="0" borderId="0" xfId="0"/>
    <xf numFmtId="0" fontId="0" fillId="0" borderId="0" xfId="0" quotePrefix="1"/>
    <xf numFmtId="0" fontId="0" fillId="3" borderId="0" xfId="0" applyFill="1"/>
    <xf numFmtId="0" fontId="11" fillId="0" borderId="0" xfId="0" applyFont="1"/>
    <xf numFmtId="0" fontId="11" fillId="0" borderId="0" xfId="0" applyFont="1" applyAlignment="1">
      <alignment vertical="center"/>
    </xf>
    <xf numFmtId="0" fontId="17" fillId="5" borderId="0" xfId="0" applyFont="1" applyFill="1" applyAlignment="1">
      <alignment horizontal="center" vertical="center" wrapText="1"/>
    </xf>
    <xf numFmtId="0" fontId="14" fillId="5" borderId="0" xfId="0" applyFont="1" applyFill="1" applyAlignment="1">
      <alignment vertical="center"/>
    </xf>
    <xf numFmtId="0" fontId="17" fillId="5" borderId="0" xfId="0" applyFont="1" applyFill="1" applyAlignment="1">
      <alignment vertical="center"/>
    </xf>
    <xf numFmtId="0" fontId="14" fillId="5" borderId="0" xfId="0" applyFont="1" applyFill="1" applyAlignment="1">
      <alignment horizontal="left" vertical="top" wrapText="1"/>
    </xf>
    <xf numFmtId="0" fontId="14" fillId="5" borderId="0" xfId="0" applyFont="1" applyFill="1" applyAlignment="1" applyProtection="1">
      <alignment horizontal="left" vertical="top" wrapText="1"/>
      <protection hidden="1"/>
    </xf>
    <xf numFmtId="0" fontId="14" fillId="5" borderId="0" xfId="0" applyFont="1" applyFill="1" applyAlignment="1">
      <alignment vertical="center" wrapText="1"/>
    </xf>
    <xf numFmtId="0" fontId="14" fillId="5" borderId="0" xfId="0" applyFont="1" applyFill="1"/>
    <xf numFmtId="0" fontId="14" fillId="5" borderId="0" xfId="0" applyFont="1" applyFill="1" applyAlignment="1">
      <alignment wrapText="1"/>
    </xf>
    <xf numFmtId="0" fontId="19" fillId="3" borderId="0" xfId="0" applyFont="1" applyFill="1"/>
    <xf numFmtId="0" fontId="20" fillId="3" borderId="0" xfId="0" applyFont="1" applyFill="1" applyAlignment="1">
      <alignment vertical="top"/>
    </xf>
    <xf numFmtId="0" fontId="21" fillId="3" borderId="0" xfId="0" applyFont="1" applyFill="1" applyAlignment="1">
      <alignment horizontal="left" vertical="top"/>
    </xf>
    <xf numFmtId="0" fontId="19" fillId="3" borderId="0" xfId="0" applyFont="1" applyFill="1" applyAlignment="1">
      <alignment vertical="top" wrapText="1"/>
    </xf>
    <xf numFmtId="0" fontId="14" fillId="0" borderId="0" xfId="0" applyFont="1" applyAlignment="1">
      <alignment horizontal="center"/>
    </xf>
    <xf numFmtId="166" fontId="14" fillId="0" borderId="0" xfId="0" applyNumberFormat="1" applyFont="1" applyAlignment="1">
      <alignment horizontal="center"/>
    </xf>
    <xf numFmtId="0" fontId="14" fillId="0" borderId="0" xfId="0" applyFont="1" applyAlignment="1">
      <alignment horizontal="left" wrapText="1"/>
    </xf>
    <xf numFmtId="1" fontId="14" fillId="0" borderId="0" xfId="0" applyNumberFormat="1" applyFont="1" applyAlignment="1">
      <alignment horizontal="center"/>
    </xf>
    <xf numFmtId="0" fontId="14" fillId="0" borderId="0" xfId="0" applyFont="1" applyAlignment="1">
      <alignment horizontal="left"/>
    </xf>
    <xf numFmtId="5" fontId="14" fillId="0" borderId="0" xfId="1" applyNumberFormat="1" applyFont="1"/>
    <xf numFmtId="164" fontId="14" fillId="0" borderId="0" xfId="0" applyNumberFormat="1" applyFont="1"/>
    <xf numFmtId="0" fontId="14" fillId="0" borderId="0" xfId="0" applyFont="1"/>
    <xf numFmtId="0" fontId="14" fillId="0" borderId="0" xfId="0" applyFont="1" applyAlignment="1">
      <alignment vertical="center"/>
    </xf>
    <xf numFmtId="0" fontId="14" fillId="5" borderId="0" xfId="0" applyFont="1" applyFill="1" applyAlignment="1">
      <alignment horizontal="center"/>
    </xf>
    <xf numFmtId="166" fontId="14" fillId="5" borderId="0" xfId="0" applyNumberFormat="1" applyFont="1" applyFill="1" applyAlignment="1">
      <alignment horizontal="center"/>
    </xf>
    <xf numFmtId="0" fontId="14" fillId="5" borderId="0" xfId="0" applyFont="1" applyFill="1" applyAlignment="1">
      <alignment horizontal="left" wrapText="1"/>
    </xf>
    <xf numFmtId="1" fontId="14" fillId="5" borderId="0" xfId="0" applyNumberFormat="1" applyFont="1" applyFill="1" applyAlignment="1">
      <alignment horizontal="center"/>
    </xf>
    <xf numFmtId="0" fontId="14" fillId="5" borderId="0" xfId="0" applyFont="1" applyFill="1" applyAlignment="1">
      <alignment horizontal="left"/>
    </xf>
    <xf numFmtId="5" fontId="14" fillId="5" borderId="0" xfId="1" applyNumberFormat="1" applyFont="1" applyFill="1"/>
    <xf numFmtId="164" fontId="14" fillId="5" borderId="0" xfId="0" applyNumberFormat="1" applyFont="1" applyFill="1"/>
    <xf numFmtId="0" fontId="17" fillId="5" borderId="0" xfId="0" applyFont="1" applyFill="1" applyAlignment="1" applyProtection="1">
      <alignment horizontal="left" vertical="top" wrapText="1"/>
      <protection hidden="1"/>
    </xf>
    <xf numFmtId="0" fontId="0" fillId="5" borderId="0" xfId="0" applyFill="1"/>
    <xf numFmtId="0" fontId="17" fillId="5" borderId="0" xfId="0" applyFont="1" applyFill="1" applyAlignment="1">
      <alignment horizontal="left" vertical="top" wrapText="1"/>
    </xf>
    <xf numFmtId="0" fontId="19" fillId="0" borderId="0" xfId="8" applyFont="1" applyAlignment="1" applyProtection="1">
      <alignment vertical="center"/>
      <protection hidden="1"/>
    </xf>
    <xf numFmtId="0" fontId="24" fillId="0" borderId="0" xfId="8" applyFont="1" applyAlignment="1" applyProtection="1">
      <alignment vertical="center"/>
      <protection hidden="1"/>
    </xf>
    <xf numFmtId="0" fontId="19" fillId="0" borderId="0" xfId="8" applyFont="1" applyAlignment="1" applyProtection="1">
      <alignment horizontal="center" vertical="center"/>
      <protection hidden="1"/>
    </xf>
    <xf numFmtId="0" fontId="19" fillId="0" borderId="1" xfId="8" applyFont="1" applyBorder="1" applyAlignment="1" applyProtection="1">
      <alignment vertical="center"/>
      <protection hidden="1"/>
    </xf>
    <xf numFmtId="0" fontId="23" fillId="0" borderId="1" xfId="0" applyFont="1" applyBorder="1" applyAlignment="1" applyProtection="1">
      <alignment vertical="top"/>
      <protection hidden="1"/>
    </xf>
    <xf numFmtId="0" fontId="23" fillId="0" borderId="1" xfId="0" applyFont="1" applyBorder="1" applyProtection="1">
      <protection hidden="1"/>
    </xf>
    <xf numFmtId="0" fontId="19" fillId="5" borderId="0" xfId="13" applyFill="1" applyAlignment="1" applyProtection="1">
      <alignment horizontal="left" vertical="top"/>
      <protection hidden="1"/>
    </xf>
    <xf numFmtId="0" fontId="19" fillId="5" borderId="0" xfId="13" applyFill="1" applyAlignment="1" applyProtection="1">
      <alignment horizontal="left" vertical="top" wrapText="1"/>
      <protection hidden="1"/>
    </xf>
    <xf numFmtId="0" fontId="14" fillId="5" borderId="1" xfId="0" applyFont="1" applyFill="1" applyBorder="1" applyAlignment="1" applyProtection="1">
      <alignment horizontal="left" vertical="top" wrapText="1"/>
      <protection hidden="1"/>
    </xf>
    <xf numFmtId="14" fontId="14" fillId="5" borderId="0" xfId="0" applyNumberFormat="1" applyFont="1" applyFill="1" applyAlignment="1">
      <alignment vertical="center"/>
    </xf>
    <xf numFmtId="0" fontId="27" fillId="4" borderId="1" xfId="0" applyFont="1" applyFill="1" applyBorder="1" applyAlignment="1" applyProtection="1">
      <alignment vertical="top" wrapText="1"/>
      <protection locked="0" hidden="1"/>
    </xf>
    <xf numFmtId="0" fontId="14" fillId="0" borderId="0" xfId="0" applyFont="1" applyAlignment="1" applyProtection="1">
      <alignment vertical="top" wrapText="1"/>
      <protection locked="0" hidden="1"/>
    </xf>
    <xf numFmtId="0" fontId="14" fillId="2" borderId="1" xfId="0" applyFont="1" applyFill="1" applyBorder="1" applyAlignment="1" applyProtection="1">
      <alignment horizontal="left" vertical="top" wrapText="1"/>
      <protection locked="0" hidden="1"/>
    </xf>
    <xf numFmtId="1" fontId="14" fillId="0" borderId="0" xfId="0" applyNumberFormat="1" applyFont="1" applyAlignment="1" applyProtection="1">
      <alignment vertical="top" wrapText="1"/>
      <protection locked="0" hidden="1"/>
    </xf>
    <xf numFmtId="5" fontId="14" fillId="0" borderId="0" xfId="0" applyNumberFormat="1" applyFont="1" applyAlignment="1" applyProtection="1">
      <alignment vertical="top" wrapText="1"/>
      <protection locked="0" hidden="1"/>
    </xf>
    <xf numFmtId="9" fontId="14" fillId="0" borderId="0" xfId="0" applyNumberFormat="1" applyFont="1" applyAlignment="1" applyProtection="1">
      <alignment vertical="top" wrapText="1"/>
      <protection locked="0" hidden="1"/>
    </xf>
    <xf numFmtId="2" fontId="14" fillId="0" borderId="0" xfId="0" applyNumberFormat="1" applyFont="1" applyAlignment="1" applyProtection="1">
      <alignment vertical="top" wrapText="1"/>
      <protection locked="0" hidden="1"/>
    </xf>
    <xf numFmtId="43" fontId="14" fillId="0" borderId="0" xfId="0" applyNumberFormat="1" applyFont="1" applyAlignment="1" applyProtection="1">
      <alignment vertical="top" wrapText="1"/>
      <protection locked="0" hidden="1"/>
    </xf>
    <xf numFmtId="0" fontId="28" fillId="0" borderId="0" xfId="0" applyFont="1" applyAlignment="1" applyProtection="1">
      <alignment vertical="top" wrapText="1"/>
      <protection locked="0" hidden="1"/>
    </xf>
    <xf numFmtId="0" fontId="27" fillId="4" borderId="1" xfId="0" applyFont="1" applyFill="1" applyBorder="1" applyAlignment="1" applyProtection="1">
      <alignment horizontal="left" vertical="top" wrapText="1"/>
      <protection locked="0" hidden="1"/>
    </xf>
    <xf numFmtId="14" fontId="14" fillId="2" borderId="1" xfId="0" applyNumberFormat="1" applyFont="1" applyFill="1" applyBorder="1" applyAlignment="1" applyProtection="1">
      <alignment horizontal="left" vertical="top" wrapText="1"/>
      <protection locked="0" hidden="1"/>
    </xf>
    <xf numFmtId="1" fontId="14" fillId="2" borderId="1" xfId="0" applyNumberFormat="1" applyFont="1" applyFill="1" applyBorder="1" applyAlignment="1" applyProtection="1">
      <alignment horizontal="left" vertical="top" wrapText="1"/>
      <protection locked="0" hidden="1"/>
    </xf>
    <xf numFmtId="171" fontId="14" fillId="2" borderId="1" xfId="0" applyNumberFormat="1" applyFont="1" applyFill="1" applyBorder="1" applyAlignment="1" applyProtection="1">
      <alignment horizontal="left" vertical="top" wrapText="1"/>
      <protection locked="0" hidden="1"/>
    </xf>
    <xf numFmtId="9" fontId="14" fillId="2" borderId="1" xfId="5" applyFont="1" applyFill="1" applyBorder="1" applyAlignment="1" applyProtection="1">
      <alignment horizontal="left" vertical="top" wrapText="1"/>
      <protection locked="0" hidden="1"/>
    </xf>
    <xf numFmtId="0" fontId="29" fillId="2" borderId="1" xfId="0" applyFont="1" applyFill="1" applyBorder="1" applyAlignment="1" applyProtection="1">
      <alignment horizontal="left" vertical="top" wrapText="1"/>
      <protection locked="0" hidden="1"/>
    </xf>
    <xf numFmtId="9" fontId="29" fillId="2" borderId="1" xfId="5" applyFont="1" applyFill="1" applyBorder="1" applyAlignment="1" applyProtection="1">
      <alignment horizontal="left" vertical="top" wrapText="1"/>
      <protection locked="0" hidden="1"/>
    </xf>
    <xf numFmtId="2" fontId="14" fillId="2" borderId="1" xfId="0" applyNumberFormat="1" applyFont="1" applyFill="1" applyBorder="1" applyAlignment="1" applyProtection="1">
      <alignment horizontal="left" vertical="top" wrapText="1"/>
      <protection locked="0" hidden="1"/>
    </xf>
    <xf numFmtId="43" fontId="14" fillId="2" borderId="1" xfId="0" applyNumberFormat="1" applyFont="1" applyFill="1" applyBorder="1" applyAlignment="1" applyProtection="1">
      <alignment horizontal="left" vertical="top" wrapText="1"/>
      <protection locked="0" hidden="1"/>
    </xf>
    <xf numFmtId="43" fontId="14" fillId="2" borderId="1" xfId="1" applyFont="1" applyFill="1" applyBorder="1" applyAlignment="1" applyProtection="1">
      <alignment horizontal="left" vertical="top" wrapText="1"/>
      <protection locked="0" hidden="1"/>
    </xf>
    <xf numFmtId="10" fontId="14" fillId="2" borderId="1" xfId="0" applyNumberFormat="1" applyFont="1" applyFill="1" applyBorder="1" applyAlignment="1" applyProtection="1">
      <alignment horizontal="left" vertical="top" wrapText="1"/>
      <protection locked="0" hidden="1"/>
    </xf>
    <xf numFmtId="0" fontId="22" fillId="0" borderId="0" xfId="0" applyFont="1" applyAlignment="1" applyProtection="1">
      <alignment vertical="top" wrapText="1"/>
      <protection locked="0" hidden="1"/>
    </xf>
    <xf numFmtId="0" fontId="14" fillId="0" borderId="0" xfId="0" applyFont="1" applyAlignment="1">
      <alignment horizontal="left" vertical="top"/>
    </xf>
    <xf numFmtId="2" fontId="14" fillId="0" borderId="0" xfId="0" applyNumberFormat="1" applyFont="1"/>
    <xf numFmtId="0" fontId="18" fillId="0" borderId="0" xfId="0" applyFont="1" applyAlignment="1">
      <alignment horizontal="left" vertical="top"/>
    </xf>
    <xf numFmtId="0" fontId="17" fillId="0" borderId="0" xfId="0" applyFont="1" applyAlignment="1">
      <alignment horizontal="left" vertical="center"/>
    </xf>
    <xf numFmtId="0" fontId="17" fillId="0" borderId="0" xfId="0" applyFont="1" applyAlignment="1">
      <alignment vertical="center"/>
    </xf>
    <xf numFmtId="2" fontId="17" fillId="0" borderId="0" xfId="0" applyNumberFormat="1" applyFont="1" applyAlignment="1">
      <alignment vertical="center"/>
    </xf>
    <xf numFmtId="0" fontId="15" fillId="0" borderId="0" xfId="0" applyFont="1" applyAlignment="1">
      <alignment horizontal="left" vertical="top"/>
    </xf>
    <xf numFmtId="0" fontId="15" fillId="0" borderId="0" xfId="0" applyFont="1" applyAlignment="1">
      <alignment horizontal="left" vertical="top" wrapText="1"/>
    </xf>
    <xf numFmtId="0" fontId="14" fillId="0" borderId="0" xfId="0" applyFont="1" applyProtection="1">
      <protection hidden="1"/>
    </xf>
    <xf numFmtId="14" fontId="14" fillId="0" borderId="0" xfId="0" applyNumberFormat="1" applyFont="1"/>
    <xf numFmtId="0" fontId="14" fillId="0" borderId="1" xfId="0" applyFont="1" applyBorder="1" applyProtection="1">
      <protection hidden="1"/>
    </xf>
    <xf numFmtId="2" fontId="14" fillId="0" borderId="0" xfId="0" applyNumberFormat="1" applyFont="1" applyProtection="1">
      <protection hidden="1"/>
    </xf>
    <xf numFmtId="43" fontId="14" fillId="0" borderId="0" xfId="0" applyNumberFormat="1" applyFont="1" applyProtection="1">
      <protection hidden="1"/>
    </xf>
    <xf numFmtId="2" fontId="14" fillId="11" borderId="0" xfId="0" applyNumberFormat="1" applyFont="1" applyFill="1"/>
    <xf numFmtId="0" fontId="14" fillId="11" borderId="0" xfId="0" applyFont="1" applyFill="1"/>
    <xf numFmtId="0" fontId="14" fillId="13" borderId="0" xfId="0" applyFont="1" applyFill="1"/>
    <xf numFmtId="2" fontId="14" fillId="14" borderId="0" xfId="0" applyNumberFormat="1" applyFont="1" applyFill="1"/>
    <xf numFmtId="0" fontId="14" fillId="14" borderId="0" xfId="0" applyFont="1" applyFill="1"/>
    <xf numFmtId="0" fontId="14" fillId="6" borderId="0" xfId="0" applyFont="1" applyFill="1"/>
    <xf numFmtId="2" fontId="14" fillId="12" borderId="0" xfId="0" applyNumberFormat="1" applyFont="1" applyFill="1"/>
    <xf numFmtId="0" fontId="14" fillId="12" borderId="0" xfId="0" applyFont="1" applyFill="1"/>
    <xf numFmtId="0" fontId="14" fillId="15" borderId="0" xfId="0" applyFont="1" applyFill="1"/>
    <xf numFmtId="0" fontId="14" fillId="15" borderId="0" xfId="0" applyFont="1" applyFill="1" applyAlignment="1">
      <alignment horizontal="center"/>
    </xf>
    <xf numFmtId="0" fontId="14" fillId="10" borderId="0" xfId="0" applyFont="1" applyFill="1"/>
    <xf numFmtId="0" fontId="14" fillId="2" borderId="0" xfId="0" applyFont="1" applyFill="1"/>
    <xf numFmtId="49" fontId="14" fillId="2" borderId="1" xfId="0" applyNumberFormat="1" applyFont="1" applyFill="1" applyBorder="1" applyAlignment="1" applyProtection="1">
      <alignment horizontal="left" vertical="top" wrapText="1"/>
      <protection locked="0" hidden="1"/>
    </xf>
    <xf numFmtId="0" fontId="19" fillId="5" borderId="78" xfId="13" applyFill="1" applyBorder="1" applyAlignment="1" applyProtection="1">
      <alignment horizontal="left" vertical="top" wrapText="1"/>
      <protection hidden="1"/>
    </xf>
    <xf numFmtId="0" fontId="36" fillId="5" borderId="79" xfId="13" applyFont="1" applyFill="1" applyBorder="1" applyAlignment="1" applyProtection="1">
      <alignment horizontal="left" vertical="top" wrapText="1"/>
      <protection hidden="1"/>
    </xf>
    <xf numFmtId="0" fontId="3" fillId="5" borderId="79" xfId="0" applyFont="1" applyFill="1" applyBorder="1" applyAlignment="1">
      <alignment vertical="center"/>
    </xf>
    <xf numFmtId="0" fontId="37" fillId="5" borderId="79" xfId="13" applyFont="1" applyFill="1" applyBorder="1" applyAlignment="1" applyProtection="1">
      <alignment horizontal="left" vertical="top" wrapText="1"/>
      <protection hidden="1"/>
    </xf>
    <xf numFmtId="0" fontId="3" fillId="5" borderId="79" xfId="13" applyFont="1" applyFill="1" applyBorder="1" applyAlignment="1" applyProtection="1">
      <alignment horizontal="left" vertical="top" wrapText="1"/>
      <protection hidden="1"/>
    </xf>
    <xf numFmtId="0" fontId="19" fillId="16" borderId="80" xfId="13" applyFill="1" applyBorder="1" applyAlignment="1" applyProtection="1">
      <alignment horizontal="left" vertical="top" wrapText="1"/>
      <protection hidden="1"/>
    </xf>
    <xf numFmtId="0" fontId="19" fillId="5" borderId="84" xfId="0" applyFont="1" applyFill="1" applyBorder="1"/>
    <xf numFmtId="0" fontId="19" fillId="5" borderId="0" xfId="0" applyFont="1" applyFill="1"/>
    <xf numFmtId="0" fontId="19" fillId="5" borderId="85" xfId="0" applyFont="1" applyFill="1" applyBorder="1"/>
    <xf numFmtId="0" fontId="20" fillId="5" borderId="84" xfId="0" applyFont="1" applyFill="1" applyBorder="1" applyAlignment="1">
      <alignment vertical="top"/>
    </xf>
    <xf numFmtId="0" fontId="21" fillId="5" borderId="84" xfId="0" applyFont="1" applyFill="1" applyBorder="1" applyAlignment="1">
      <alignment horizontal="left" vertical="top"/>
    </xf>
    <xf numFmtId="0" fontId="19" fillId="5" borderId="85" xfId="0" applyFont="1" applyFill="1" applyBorder="1" applyAlignment="1">
      <alignment horizontal="left" vertical="top" wrapText="1"/>
    </xf>
    <xf numFmtId="0" fontId="38" fillId="5" borderId="0" xfId="0" applyFont="1" applyFill="1" applyAlignment="1">
      <alignment horizontal="left" vertical="top"/>
    </xf>
    <xf numFmtId="0" fontId="35" fillId="5" borderId="85" xfId="0" applyFont="1" applyFill="1" applyBorder="1"/>
    <xf numFmtId="0" fontId="39" fillId="5" borderId="0" xfId="0" applyFont="1" applyFill="1" applyAlignment="1">
      <alignment vertical="top"/>
    </xf>
    <xf numFmtId="0" fontId="35" fillId="5" borderId="0" xfId="0" applyFont="1" applyFill="1"/>
    <xf numFmtId="0" fontId="35" fillId="5" borderId="0" xfId="0" applyFont="1" applyFill="1" applyAlignment="1">
      <alignment horizontal="left" vertical="top" wrapText="1"/>
    </xf>
    <xf numFmtId="0" fontId="3" fillId="5" borderId="0" xfId="0" applyFont="1" applyFill="1" applyAlignment="1">
      <alignment horizontal="left" vertical="top" wrapText="1"/>
    </xf>
    <xf numFmtId="0" fontId="3" fillId="5" borderId="85" xfId="0" applyFont="1" applyFill="1" applyBorder="1" applyAlignment="1">
      <alignment horizontal="left" vertical="top" wrapText="1"/>
    </xf>
    <xf numFmtId="0" fontId="3" fillId="5" borderId="0" xfId="0" applyFont="1" applyFill="1"/>
    <xf numFmtId="0" fontId="3" fillId="5" borderId="85" xfId="0" applyFont="1" applyFill="1" applyBorder="1"/>
    <xf numFmtId="0" fontId="37" fillId="5" borderId="0" xfId="0" applyFont="1" applyFill="1" applyAlignment="1">
      <alignment horizontal="left" vertical="top"/>
    </xf>
    <xf numFmtId="165" fontId="33" fillId="5" borderId="1" xfId="1" applyNumberFormat="1" applyFont="1" applyFill="1" applyBorder="1" applyAlignment="1" applyProtection="1">
      <alignment horizontal="left" vertical="center"/>
      <protection hidden="1"/>
    </xf>
    <xf numFmtId="165" fontId="3" fillId="5" borderId="1" xfId="1" applyNumberFormat="1" applyFont="1" applyFill="1" applyBorder="1" applyAlignment="1" applyProtection="1">
      <alignment vertical="center"/>
      <protection hidden="1"/>
    </xf>
    <xf numFmtId="49" fontId="3" fillId="0" borderId="49" xfId="0" applyNumberFormat="1" applyFont="1" applyBorder="1" applyAlignment="1" applyProtection="1">
      <alignment horizontal="left" vertical="center" wrapText="1"/>
      <protection locked="0"/>
    </xf>
    <xf numFmtId="14" fontId="3" fillId="0" borderId="74" xfId="0" applyNumberFormat="1"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2" fontId="3" fillId="0" borderId="36" xfId="0" applyNumberFormat="1" applyFont="1" applyBorder="1" applyAlignment="1" applyProtection="1">
      <alignment horizontal="center" vertical="center" wrapText="1"/>
      <protection locked="0"/>
    </xf>
    <xf numFmtId="2" fontId="3" fillId="0" borderId="58" xfId="0" applyNumberFormat="1" applyFont="1" applyBorder="1" applyAlignment="1" applyProtection="1">
      <alignment horizontal="center" vertical="center" wrapText="1"/>
      <protection locked="0"/>
    </xf>
    <xf numFmtId="165" fontId="3" fillId="0" borderId="36" xfId="1" applyNumberFormat="1" applyFont="1" applyBorder="1" applyAlignment="1" applyProtection="1">
      <alignment horizontal="center" vertical="center" wrapText="1"/>
      <protection locked="0"/>
    </xf>
    <xf numFmtId="165" fontId="3" fillId="0" borderId="9" xfId="1" applyNumberFormat="1" applyFont="1" applyBorder="1" applyAlignment="1" applyProtection="1">
      <alignment horizontal="center" vertical="center" wrapText="1"/>
      <protection locked="0"/>
    </xf>
    <xf numFmtId="171" fontId="3" fillId="0" borderId="70" xfId="1" applyNumberFormat="1" applyFont="1" applyBorder="1" applyAlignment="1" applyProtection="1">
      <alignment horizontal="center" vertical="center" wrapText="1"/>
      <protection locked="0"/>
    </xf>
    <xf numFmtId="14" fontId="3" fillId="0" borderId="76" xfId="0" applyNumberFormat="1" applyFont="1" applyBorder="1" applyAlignment="1" applyProtection="1">
      <alignment horizontal="center" vertical="center" wrapText="1"/>
      <protection locked="0"/>
    </xf>
    <xf numFmtId="14" fontId="3" fillId="0" borderId="75" xfId="0" applyNumberFormat="1" applyFont="1" applyBorder="1" applyAlignment="1" applyProtection="1">
      <alignment horizontal="center" vertical="center" wrapText="1"/>
      <protection locked="0"/>
    </xf>
    <xf numFmtId="14" fontId="3" fillId="0" borderId="36" xfId="0" applyNumberFormat="1" applyFont="1" applyBorder="1" applyAlignment="1" applyProtection="1">
      <alignment horizontal="center" vertical="center" wrapText="1"/>
      <protection locked="0"/>
    </xf>
    <xf numFmtId="0" fontId="3" fillId="5" borderId="0" xfId="0" applyFont="1" applyFill="1" applyAlignment="1">
      <alignment horizontal="center"/>
    </xf>
    <xf numFmtId="166" fontId="3" fillId="5" borderId="0" xfId="0" applyNumberFormat="1" applyFont="1" applyFill="1" applyAlignment="1">
      <alignment horizontal="center"/>
    </xf>
    <xf numFmtId="0" fontId="3" fillId="5" borderId="0" xfId="0" applyFont="1" applyFill="1" applyAlignment="1">
      <alignment horizontal="left" wrapText="1"/>
    </xf>
    <xf numFmtId="1" fontId="3" fillId="5" borderId="0" xfId="0" applyNumberFormat="1" applyFont="1" applyFill="1" applyAlignment="1">
      <alignment horizontal="center"/>
    </xf>
    <xf numFmtId="0" fontId="3" fillId="5" borderId="0" xfId="0" applyFont="1" applyFill="1" applyAlignment="1">
      <alignment horizontal="left"/>
    </xf>
    <xf numFmtId="5" fontId="3" fillId="5" borderId="0" xfId="1" applyNumberFormat="1" applyFont="1" applyFill="1"/>
    <xf numFmtId="164" fontId="3" fillId="5" borderId="0" xfId="0" applyNumberFormat="1" applyFont="1" applyFill="1"/>
    <xf numFmtId="165" fontId="31" fillId="16" borderId="18" xfId="1" applyNumberFormat="1" applyFont="1" applyFill="1" applyBorder="1" applyAlignment="1" applyProtection="1">
      <alignment vertical="center" wrapText="1"/>
      <protection hidden="1"/>
    </xf>
    <xf numFmtId="165" fontId="33" fillId="16" borderId="30" xfId="1" applyNumberFormat="1" applyFont="1" applyFill="1" applyBorder="1" applyAlignment="1" applyProtection="1">
      <alignment vertical="center"/>
      <protection hidden="1"/>
    </xf>
    <xf numFmtId="0" fontId="31" fillId="16" borderId="12" xfId="0" applyFont="1" applyFill="1" applyBorder="1" applyAlignment="1">
      <alignment horizontal="center" vertical="center" wrapText="1"/>
    </xf>
    <xf numFmtId="0" fontId="31" fillId="16" borderId="35" xfId="0" applyFont="1" applyFill="1" applyBorder="1" applyAlignment="1">
      <alignment vertical="center" wrapText="1"/>
    </xf>
    <xf numFmtId="0" fontId="31" fillId="16" borderId="35" xfId="0" applyFont="1" applyFill="1" applyBorder="1" applyAlignment="1">
      <alignment horizontal="center" vertical="center" wrapText="1"/>
    </xf>
    <xf numFmtId="0" fontId="31" fillId="16" borderId="56" xfId="0" applyFont="1" applyFill="1" applyBorder="1" applyAlignment="1">
      <alignment horizontal="center" vertical="center" wrapText="1"/>
    </xf>
    <xf numFmtId="0" fontId="31" fillId="16" borderId="13" xfId="0" applyFont="1" applyFill="1" applyBorder="1" applyAlignment="1">
      <alignment horizontal="center" vertical="center" wrapText="1"/>
    </xf>
    <xf numFmtId="0" fontId="31" fillId="16" borderId="6" xfId="0" applyFont="1" applyFill="1" applyBorder="1" applyAlignment="1">
      <alignment horizontal="center" vertical="center" wrapText="1"/>
    </xf>
    <xf numFmtId="165" fontId="31" fillId="16" borderId="12" xfId="1" applyNumberFormat="1" applyFont="1" applyFill="1" applyBorder="1" applyAlignment="1">
      <alignment horizontal="center" vertical="center" wrapText="1"/>
    </xf>
    <xf numFmtId="0" fontId="31" fillId="16" borderId="12" xfId="0" applyFont="1" applyFill="1" applyBorder="1" applyAlignment="1">
      <alignment horizontal="center" vertical="center"/>
    </xf>
    <xf numFmtId="0" fontId="31" fillId="16" borderId="17" xfId="0" applyFont="1" applyFill="1" applyBorder="1" applyAlignment="1">
      <alignment horizontal="center" vertical="center" wrapText="1"/>
    </xf>
    <xf numFmtId="9" fontId="3" fillId="17" borderId="59" xfId="5" applyFont="1" applyFill="1" applyBorder="1" applyAlignment="1" applyProtection="1">
      <alignment horizontal="center" vertical="center" wrapText="1"/>
      <protection hidden="1"/>
    </xf>
    <xf numFmtId="170" fontId="3" fillId="17" borderId="71" xfId="1" applyNumberFormat="1" applyFont="1" applyFill="1" applyBorder="1" applyAlignment="1" applyProtection="1">
      <alignment horizontal="center" vertical="center" wrapText="1"/>
      <protection hidden="1"/>
    </xf>
    <xf numFmtId="9" fontId="3" fillId="17" borderId="73" xfId="5" applyFont="1" applyFill="1" applyBorder="1" applyAlignment="1" applyProtection="1">
      <alignment horizontal="center" vertical="center" wrapText="1"/>
      <protection hidden="1"/>
    </xf>
    <xf numFmtId="170" fontId="3" fillId="17" borderId="49" xfId="1" applyNumberFormat="1" applyFont="1" applyFill="1" applyBorder="1" applyAlignment="1" applyProtection="1">
      <alignment horizontal="center" vertical="center" wrapText="1"/>
      <protection hidden="1"/>
    </xf>
    <xf numFmtId="9" fontId="3" fillId="17" borderId="46" xfId="5" applyFont="1" applyFill="1" applyBorder="1" applyAlignment="1" applyProtection="1">
      <alignment horizontal="center" vertical="center" wrapText="1"/>
      <protection hidden="1"/>
    </xf>
    <xf numFmtId="170" fontId="3" fillId="17" borderId="15" xfId="1" applyNumberFormat="1" applyFont="1" applyFill="1" applyBorder="1" applyAlignment="1" applyProtection="1">
      <alignment horizontal="center" vertical="center" wrapText="1"/>
      <protection hidden="1"/>
    </xf>
    <xf numFmtId="170" fontId="3" fillId="17" borderId="72" xfId="1" applyNumberFormat="1" applyFont="1" applyFill="1" applyBorder="1" applyAlignment="1" applyProtection="1">
      <alignment horizontal="center" vertical="center" wrapText="1"/>
      <protection hidden="1"/>
    </xf>
    <xf numFmtId="164" fontId="3" fillId="17" borderId="39" xfId="1" applyNumberFormat="1" applyFont="1" applyFill="1" applyBorder="1" applyAlignment="1" applyProtection="1">
      <alignment horizontal="center" vertical="center" wrapText="1"/>
      <protection hidden="1"/>
    </xf>
    <xf numFmtId="43" fontId="3" fillId="17" borderId="2" xfId="1" applyFont="1" applyFill="1" applyBorder="1" applyAlignment="1" applyProtection="1">
      <alignment horizontal="right" vertical="center" wrapText="1" indent="1"/>
      <protection hidden="1"/>
    </xf>
    <xf numFmtId="167" fontId="3" fillId="17" borderId="43" xfId="1" applyNumberFormat="1" applyFont="1" applyFill="1" applyBorder="1" applyAlignment="1" applyProtection="1">
      <alignment horizontal="right" vertical="center" wrapText="1" indent="1"/>
      <protection hidden="1"/>
    </xf>
    <xf numFmtId="43" fontId="3" fillId="17" borderId="40" xfId="1" applyFont="1" applyFill="1" applyBorder="1" applyAlignment="1" applyProtection="1">
      <alignment horizontal="right" vertical="center" wrapText="1" indent="1"/>
      <protection hidden="1"/>
    </xf>
    <xf numFmtId="43" fontId="3" fillId="17" borderId="3" xfId="1" applyFont="1" applyFill="1" applyBorder="1" applyAlignment="1" applyProtection="1">
      <alignment horizontal="right" vertical="center" wrapText="1" indent="1"/>
      <protection hidden="1"/>
    </xf>
    <xf numFmtId="164" fontId="3" fillId="17" borderId="41" xfId="1" applyNumberFormat="1" applyFont="1" applyFill="1" applyBorder="1" applyAlignment="1" applyProtection="1">
      <alignment horizontal="center" vertical="center" wrapText="1"/>
      <protection hidden="1"/>
    </xf>
    <xf numFmtId="43" fontId="3" fillId="17" borderId="44" xfId="1" applyFont="1" applyFill="1" applyBorder="1" applyAlignment="1" applyProtection="1">
      <alignment horizontal="right" vertical="center" wrapText="1" indent="1"/>
      <protection hidden="1"/>
    </xf>
    <xf numFmtId="167" fontId="3" fillId="17" borderId="44" xfId="1" applyNumberFormat="1" applyFont="1" applyFill="1" applyBorder="1" applyAlignment="1" applyProtection="1">
      <alignment horizontal="right" vertical="center" wrapText="1" indent="1"/>
      <protection hidden="1"/>
    </xf>
    <xf numFmtId="43" fontId="3" fillId="17" borderId="42" xfId="1" applyFont="1" applyFill="1" applyBorder="1" applyAlignment="1" applyProtection="1">
      <alignment horizontal="right" vertical="center" wrapText="1" indent="1"/>
      <protection hidden="1"/>
    </xf>
    <xf numFmtId="43" fontId="3" fillId="17" borderId="45" xfId="1" applyFont="1" applyFill="1" applyBorder="1" applyAlignment="1" applyProtection="1">
      <alignment horizontal="right" vertical="center" wrapText="1" indent="1"/>
      <protection hidden="1"/>
    </xf>
    <xf numFmtId="43" fontId="3" fillId="17" borderId="9" xfId="1" applyFont="1" applyFill="1" applyBorder="1" applyAlignment="1" applyProtection="1">
      <alignment horizontal="right" vertical="center" wrapText="1" indent="1"/>
      <protection hidden="1"/>
    </xf>
    <xf numFmtId="43" fontId="3" fillId="17" borderId="46" xfId="1" applyFont="1" applyFill="1" applyBorder="1" applyAlignment="1" applyProtection="1">
      <alignment horizontal="right" vertical="center" wrapText="1" indent="1"/>
      <protection hidden="1"/>
    </xf>
    <xf numFmtId="164" fontId="3" fillId="5" borderId="0" xfId="1" applyNumberFormat="1" applyFont="1" applyFill="1" applyBorder="1" applyAlignment="1" applyProtection="1">
      <alignment horizontal="center" vertical="center" wrapText="1"/>
      <protection hidden="1"/>
    </xf>
    <xf numFmtId="43" fontId="3" fillId="5" borderId="0" xfId="1" applyFont="1" applyFill="1" applyBorder="1" applyAlignment="1" applyProtection="1">
      <alignment horizontal="right" vertical="center" wrapText="1" indent="2"/>
      <protection hidden="1"/>
    </xf>
    <xf numFmtId="167" fontId="3" fillId="5" borderId="0" xfId="1" applyNumberFormat="1" applyFont="1" applyFill="1" applyBorder="1" applyAlignment="1" applyProtection="1">
      <alignment horizontal="right" vertical="center" wrapText="1" indent="1"/>
      <protection hidden="1"/>
    </xf>
    <xf numFmtId="43" fontId="3" fillId="5" borderId="0" xfId="1" applyFont="1" applyFill="1" applyBorder="1" applyAlignment="1" applyProtection="1">
      <alignment horizontal="right" vertical="center" wrapText="1" indent="1"/>
      <protection hidden="1"/>
    </xf>
    <xf numFmtId="43" fontId="3" fillId="5" borderId="0" xfId="1" applyFont="1" applyFill="1" applyBorder="1" applyAlignment="1" applyProtection="1">
      <alignment horizontal="left" vertical="center" wrapText="1"/>
      <protection hidden="1"/>
    </xf>
    <xf numFmtId="0" fontId="33" fillId="5" borderId="0" xfId="0" applyFont="1" applyFill="1" applyAlignment="1" applyProtection="1">
      <alignment horizontal="center" vertical="center" wrapText="1"/>
      <protection hidden="1"/>
    </xf>
    <xf numFmtId="0" fontId="3" fillId="5" borderId="84" xfId="0" applyFont="1" applyFill="1" applyBorder="1" applyAlignment="1">
      <alignment horizontal="center" vertical="center"/>
    </xf>
    <xf numFmtId="0" fontId="3" fillId="0" borderId="84" xfId="0" applyFont="1" applyBorder="1" applyAlignment="1">
      <alignment horizontal="center" vertical="center"/>
    </xf>
    <xf numFmtId="43" fontId="14" fillId="7" borderId="90" xfId="1" applyFont="1" applyFill="1" applyBorder="1" applyAlignment="1" applyProtection="1">
      <alignment horizontal="right" vertical="center" wrapText="1" indent="1"/>
      <protection hidden="1"/>
    </xf>
    <xf numFmtId="43" fontId="14" fillId="7" borderId="91" xfId="1" applyFont="1" applyFill="1" applyBorder="1" applyAlignment="1" applyProtection="1">
      <alignment horizontal="right" vertical="center" wrapText="1" indent="1"/>
      <protection hidden="1"/>
    </xf>
    <xf numFmtId="0" fontId="14" fillId="0" borderId="81" xfId="0" applyFont="1" applyBorder="1" applyAlignment="1">
      <alignment horizontal="center"/>
    </xf>
    <xf numFmtId="0" fontId="25" fillId="5" borderId="0" xfId="0" applyFont="1" applyFill="1" applyAlignment="1" applyProtection="1">
      <alignment vertical="center"/>
      <protection hidden="1"/>
    </xf>
    <xf numFmtId="14" fontId="25" fillId="5" borderId="0" xfId="0" applyNumberFormat="1" applyFont="1" applyFill="1" applyAlignment="1" applyProtection="1">
      <alignment vertical="center"/>
      <protection hidden="1"/>
    </xf>
    <xf numFmtId="0" fontId="32" fillId="0" borderId="95" xfId="0" applyFont="1" applyBorder="1"/>
    <xf numFmtId="0" fontId="34" fillId="16" borderId="93" xfId="0" applyFont="1" applyFill="1" applyBorder="1" applyAlignment="1">
      <alignment horizontal="center" vertical="center"/>
    </xf>
    <xf numFmtId="0" fontId="31" fillId="16" borderId="96" xfId="0" applyFont="1" applyFill="1" applyBorder="1" applyAlignment="1" applyProtection="1">
      <alignment horizontal="center" vertical="center" wrapText="1"/>
      <protection hidden="1"/>
    </xf>
    <xf numFmtId="0" fontId="3" fillId="0" borderId="97" xfId="0" applyFont="1" applyBorder="1" applyAlignment="1">
      <alignment horizontal="center" vertical="center"/>
    </xf>
    <xf numFmtId="0" fontId="50" fillId="17" borderId="98" xfId="0" applyFont="1" applyFill="1" applyBorder="1" applyAlignment="1" applyProtection="1">
      <alignment horizontal="center" vertical="center" wrapText="1"/>
      <protection hidden="1"/>
    </xf>
    <xf numFmtId="0" fontId="3" fillId="0" borderId="99" xfId="0" applyFont="1" applyBorder="1" applyAlignment="1">
      <alignment horizontal="center" vertical="center"/>
    </xf>
    <xf numFmtId="0" fontId="3" fillId="0" borderId="84" xfId="0" applyFont="1" applyBorder="1" applyAlignment="1">
      <alignment vertical="center"/>
    </xf>
    <xf numFmtId="166" fontId="44" fillId="5" borderId="84" xfId="0" applyNumberFormat="1" applyFont="1" applyFill="1" applyBorder="1" applyAlignment="1">
      <alignment horizontal="left" vertical="center"/>
    </xf>
    <xf numFmtId="166" fontId="44" fillId="5" borderId="84" xfId="0" applyNumberFormat="1" applyFont="1" applyFill="1" applyBorder="1" applyAlignment="1">
      <alignment vertical="center"/>
    </xf>
    <xf numFmtId="0" fontId="44" fillId="5" borderId="84" xfId="0" applyFont="1" applyFill="1" applyBorder="1" applyAlignment="1">
      <alignment horizontal="left" vertical="center"/>
    </xf>
    <xf numFmtId="0" fontId="48" fillId="5" borderId="84" xfId="0" applyFont="1" applyFill="1" applyBorder="1" applyAlignment="1">
      <alignment horizontal="center"/>
    </xf>
    <xf numFmtId="166" fontId="31" fillId="16" borderId="6" xfId="0" applyNumberFormat="1" applyFont="1" applyFill="1" applyBorder="1" applyAlignment="1">
      <alignment horizontal="center" vertical="center" wrapText="1"/>
    </xf>
    <xf numFmtId="0" fontId="3" fillId="0" borderId="92" xfId="0" applyFont="1" applyBorder="1" applyAlignment="1">
      <alignment horizontal="center" vertical="center"/>
    </xf>
    <xf numFmtId="172" fontId="36" fillId="0" borderId="1" xfId="8" applyNumberFormat="1" applyFont="1" applyBorder="1" applyAlignment="1" applyProtection="1">
      <alignment horizontal="left" vertical="center"/>
      <protection locked="0"/>
    </xf>
    <xf numFmtId="49" fontId="37" fillId="0" borderId="20" xfId="8" applyNumberFormat="1" applyFont="1" applyBorder="1" applyAlignment="1" applyProtection="1">
      <alignment horizontal="center" vertical="center" wrapText="1"/>
      <protection locked="0"/>
    </xf>
    <xf numFmtId="14" fontId="35" fillId="0" borderId="65" xfId="10" applyNumberFormat="1" applyFont="1" applyBorder="1" applyAlignment="1" applyProtection="1">
      <alignment horizontal="center" vertical="center"/>
      <protection locked="0"/>
    </xf>
    <xf numFmtId="1" fontId="35" fillId="0" borderId="26" xfId="10" applyNumberFormat="1" applyFont="1" applyBorder="1" applyAlignment="1" applyProtection="1">
      <alignment horizontal="center" vertical="center"/>
      <protection locked="0"/>
    </xf>
    <xf numFmtId="14" fontId="35" fillId="0" borderId="30" xfId="10" applyNumberFormat="1" applyFont="1" applyBorder="1" applyAlignment="1" applyProtection="1">
      <alignment horizontal="center" vertical="center"/>
      <protection locked="0"/>
    </xf>
    <xf numFmtId="166" fontId="3" fillId="0" borderId="0" xfId="8" applyNumberFormat="1" applyFont="1" applyAlignment="1" applyProtection="1">
      <alignment horizontal="center"/>
      <protection hidden="1"/>
    </xf>
    <xf numFmtId="0" fontId="37" fillId="0" borderId="0" xfId="0" applyFont="1" applyAlignment="1" applyProtection="1">
      <alignment vertical="center" wrapText="1"/>
      <protection hidden="1"/>
    </xf>
    <xf numFmtId="0" fontId="37" fillId="0" borderId="62" xfId="0" applyFont="1" applyBorder="1" applyAlignment="1" applyProtection="1">
      <alignment horizontal="right" vertical="center" wrapText="1"/>
      <protection hidden="1"/>
    </xf>
    <xf numFmtId="0" fontId="37" fillId="0" borderId="0" xfId="0" applyFont="1" applyAlignment="1" applyProtection="1">
      <alignment horizontal="right" vertical="center" wrapText="1"/>
      <protection hidden="1"/>
    </xf>
    <xf numFmtId="171" fontId="3" fillId="0" borderId="0" xfId="0" applyNumberFormat="1" applyFont="1" applyAlignment="1" applyProtection="1">
      <alignment horizontal="right" vertical="center" wrapText="1"/>
      <protection hidden="1"/>
    </xf>
    <xf numFmtId="171" fontId="3" fillId="0" borderId="0" xfId="0" applyNumberFormat="1" applyFont="1" applyAlignment="1" applyProtection="1">
      <alignment horizontal="left" vertical="center" wrapText="1"/>
      <protection hidden="1"/>
    </xf>
    <xf numFmtId="0" fontId="31" fillId="18" borderId="1" xfId="10" applyFont="1" applyFill="1" applyBorder="1" applyAlignment="1" applyProtection="1">
      <alignment horizontal="center" vertical="center" wrapText="1"/>
      <protection hidden="1"/>
    </xf>
    <xf numFmtId="0" fontId="31" fillId="18" borderId="66" xfId="10" applyFont="1" applyFill="1" applyBorder="1" applyAlignment="1" applyProtection="1">
      <alignment horizontal="center" vertical="center" wrapText="1"/>
      <protection hidden="1"/>
    </xf>
    <xf numFmtId="0" fontId="31" fillId="18" borderId="67" xfId="10" applyFont="1" applyFill="1" applyBorder="1" applyAlignment="1" applyProtection="1">
      <alignment horizontal="center" vertical="center" wrapText="1"/>
      <protection hidden="1"/>
    </xf>
    <xf numFmtId="0" fontId="31" fillId="18" borderId="68" xfId="10" applyFont="1" applyFill="1" applyBorder="1" applyAlignment="1" applyProtection="1">
      <alignment horizontal="center" vertical="center" wrapText="1"/>
      <protection hidden="1"/>
    </xf>
    <xf numFmtId="0" fontId="3" fillId="9" borderId="26" xfId="10" applyFont="1" applyFill="1" applyBorder="1" applyAlignment="1" applyProtection="1">
      <alignment vertical="center"/>
      <protection hidden="1"/>
    </xf>
    <xf numFmtId="0" fontId="3" fillId="9" borderId="21" xfId="10" applyFont="1" applyFill="1" applyBorder="1" applyAlignment="1" applyProtection="1">
      <alignment vertical="center"/>
      <protection hidden="1"/>
    </xf>
    <xf numFmtId="0" fontId="35" fillId="18" borderId="21" xfId="10" applyFont="1" applyFill="1" applyBorder="1" applyAlignment="1" applyProtection="1">
      <alignment vertical="center"/>
      <protection hidden="1"/>
    </xf>
    <xf numFmtId="14" fontId="35" fillId="18" borderId="65" xfId="10" applyNumberFormat="1" applyFont="1" applyFill="1" applyBorder="1" applyAlignment="1" applyProtection="1">
      <alignment horizontal="center" vertical="center"/>
      <protection locked="0"/>
    </xf>
    <xf numFmtId="1" fontId="35" fillId="18" borderId="26" xfId="10" applyNumberFormat="1" applyFont="1" applyFill="1" applyBorder="1" applyAlignment="1" applyProtection="1">
      <alignment horizontal="center" vertical="center"/>
      <protection locked="0"/>
    </xf>
    <xf numFmtId="0" fontId="3" fillId="9" borderId="100" xfId="10" applyFont="1" applyFill="1" applyBorder="1" applyAlignment="1" applyProtection="1">
      <alignment vertical="center"/>
      <protection hidden="1"/>
    </xf>
    <xf numFmtId="0" fontId="35" fillId="0" borderId="0" xfId="8" applyFont="1" applyAlignment="1" applyProtection="1">
      <alignment vertical="center"/>
      <protection hidden="1"/>
    </xf>
    <xf numFmtId="1" fontId="59" fillId="0" borderId="0" xfId="8" applyNumberFormat="1" applyFont="1" applyAlignment="1" applyProtection="1">
      <alignment vertical="center"/>
      <protection hidden="1"/>
    </xf>
    <xf numFmtId="14" fontId="35" fillId="0" borderId="63" xfId="10" applyNumberFormat="1" applyFont="1" applyBorder="1" applyAlignment="1" applyProtection="1">
      <alignment horizontal="center" vertical="center"/>
      <protection locked="0"/>
    </xf>
    <xf numFmtId="1" fontId="35" fillId="0" borderId="101" xfId="10" applyNumberFormat="1" applyFont="1" applyBorder="1" applyAlignment="1" applyProtection="1">
      <alignment horizontal="center" vertical="center"/>
      <protection locked="0"/>
    </xf>
    <xf numFmtId="14" fontId="35" fillId="0" borderId="89" xfId="10" applyNumberFormat="1" applyFont="1" applyBorder="1" applyAlignment="1" applyProtection="1">
      <alignment horizontal="center" vertical="center"/>
      <protection locked="0"/>
    </xf>
    <xf numFmtId="166" fontId="3" fillId="0" borderId="81" xfId="8" applyNumberFormat="1" applyFont="1" applyBorder="1" applyAlignment="1" applyProtection="1">
      <alignment horizontal="center"/>
      <protection hidden="1"/>
    </xf>
    <xf numFmtId="166" fontId="3" fillId="0" borderId="82" xfId="8" applyNumberFormat="1" applyFont="1" applyBorder="1" applyAlignment="1" applyProtection="1">
      <alignment horizontal="center"/>
      <protection hidden="1"/>
    </xf>
    <xf numFmtId="166" fontId="3" fillId="0" borderId="83" xfId="8" applyNumberFormat="1" applyFont="1" applyBorder="1" applyAlignment="1" applyProtection="1">
      <alignment horizontal="center"/>
      <protection hidden="1"/>
    </xf>
    <xf numFmtId="166" fontId="36" fillId="0" borderId="84" xfId="8" applyNumberFormat="1" applyFont="1" applyBorder="1" applyAlignment="1" applyProtection="1">
      <alignment horizontal="left"/>
      <protection hidden="1"/>
    </xf>
    <xf numFmtId="166" fontId="3" fillId="0" borderId="85" xfId="8" applyNumberFormat="1" applyFont="1" applyBorder="1" applyAlignment="1" applyProtection="1">
      <alignment horizontal="center"/>
      <protection hidden="1"/>
    </xf>
    <xf numFmtId="0" fontId="35" fillId="0" borderId="84" xfId="8" applyFont="1" applyBorder="1" applyAlignment="1" applyProtection="1">
      <alignment horizontal="left" vertical="center"/>
      <protection hidden="1"/>
    </xf>
    <xf numFmtId="0" fontId="35" fillId="0" borderId="85" xfId="8" applyFont="1" applyBorder="1" applyAlignment="1" applyProtection="1">
      <alignment vertical="center"/>
      <protection hidden="1"/>
    </xf>
    <xf numFmtId="0" fontId="37" fillId="0" borderId="84" xfId="8" applyFont="1" applyBorder="1" applyAlignment="1" applyProtection="1">
      <alignment vertical="center"/>
      <protection hidden="1"/>
    </xf>
    <xf numFmtId="0" fontId="54" fillId="0" borderId="0" xfId="8" applyFont="1" applyAlignment="1" applyProtection="1">
      <alignment horizontal="left" vertical="center" wrapText="1"/>
      <protection hidden="1"/>
    </xf>
    <xf numFmtId="0" fontId="54" fillId="0" borderId="85" xfId="8" applyFont="1" applyBorder="1" applyAlignment="1" applyProtection="1">
      <alignment horizontal="left" vertical="center" wrapText="1"/>
      <protection hidden="1"/>
    </xf>
    <xf numFmtId="0" fontId="33" fillId="0" borderId="84" xfId="8" applyFont="1" applyBorder="1" applyAlignment="1" applyProtection="1">
      <alignment vertical="center"/>
      <protection hidden="1"/>
    </xf>
    <xf numFmtId="0" fontId="3" fillId="0" borderId="84" xfId="8" applyFont="1" applyBorder="1" applyAlignment="1" applyProtection="1">
      <alignment vertical="center"/>
      <protection hidden="1"/>
    </xf>
    <xf numFmtId="0" fontId="55" fillId="0" borderId="0" xfId="8" applyFont="1" applyAlignment="1" applyProtection="1">
      <alignment horizontal="right"/>
      <protection hidden="1"/>
    </xf>
    <xf numFmtId="171" fontId="35" fillId="0" borderId="103" xfId="0" applyNumberFormat="1" applyFont="1" applyBorder="1" applyAlignment="1" applyProtection="1">
      <alignment horizontal="right" vertical="center" wrapText="1"/>
      <protection locked="0"/>
    </xf>
    <xf numFmtId="171" fontId="37" fillId="0" borderId="104" xfId="0" applyNumberFormat="1" applyFont="1" applyBorder="1" applyAlignment="1" applyProtection="1">
      <alignment horizontal="right" vertical="center" wrapText="1"/>
      <protection hidden="1"/>
    </xf>
    <xf numFmtId="171" fontId="37" fillId="0" borderId="85" xfId="0" applyNumberFormat="1" applyFont="1" applyBorder="1" applyAlignment="1" applyProtection="1">
      <alignment horizontal="right" vertical="center" wrapText="1"/>
      <protection hidden="1"/>
    </xf>
    <xf numFmtId="0" fontId="35" fillId="0" borderId="0" xfId="8" applyFont="1" applyAlignment="1" applyProtection="1">
      <alignment horizontal="right" vertical="center"/>
      <protection hidden="1"/>
    </xf>
    <xf numFmtId="49" fontId="41" fillId="0" borderId="0" xfId="8" applyNumberFormat="1" applyFont="1" applyAlignment="1" applyProtection="1">
      <alignment horizontal="left" vertical="center" wrapText="1"/>
      <protection hidden="1"/>
    </xf>
    <xf numFmtId="171" fontId="3" fillId="17" borderId="103" xfId="0" applyNumberFormat="1" applyFont="1" applyFill="1" applyBorder="1" applyAlignment="1">
      <alignment horizontal="right" vertical="center" wrapText="1"/>
    </xf>
    <xf numFmtId="0" fontId="3" fillId="0" borderId="0" xfId="8" applyFont="1" applyAlignment="1" applyProtection="1">
      <alignment horizontal="right" vertical="center"/>
      <protection hidden="1"/>
    </xf>
    <xf numFmtId="0" fontId="57" fillId="0" borderId="0" xfId="8" applyFont="1" applyAlignment="1" applyProtection="1">
      <alignment horizontal="left" vertical="center" wrapText="1"/>
      <protection hidden="1"/>
    </xf>
    <xf numFmtId="0" fontId="31" fillId="18" borderId="107" xfId="10" applyFont="1" applyFill="1" applyBorder="1" applyAlignment="1" applyProtection="1">
      <alignment horizontal="center" vertical="center" wrapText="1"/>
      <protection hidden="1"/>
    </xf>
    <xf numFmtId="49" fontId="35" fillId="0" borderId="109" xfId="8" applyNumberFormat="1" applyFont="1" applyBorder="1" applyAlignment="1" applyProtection="1">
      <alignment horizontal="left" vertical="top" wrapText="1"/>
      <protection locked="0"/>
    </xf>
    <xf numFmtId="166" fontId="3" fillId="0" borderId="84" xfId="8" applyNumberFormat="1" applyFont="1" applyBorder="1" applyAlignment="1" applyProtection="1">
      <alignment horizontal="center"/>
      <protection hidden="1"/>
    </xf>
    <xf numFmtId="0" fontId="42" fillId="0" borderId="0" xfId="2" applyFont="1" applyBorder="1" applyAlignment="1" applyProtection="1">
      <protection hidden="1"/>
    </xf>
    <xf numFmtId="0" fontId="3" fillId="0" borderId="0" xfId="8" applyFont="1" applyAlignment="1" applyProtection="1">
      <alignment vertical="center"/>
      <protection hidden="1"/>
    </xf>
    <xf numFmtId="0" fontId="3" fillId="0" borderId="0" xfId="8" applyFont="1" applyAlignment="1" applyProtection="1">
      <alignment horizontal="center" vertical="center"/>
      <protection hidden="1"/>
    </xf>
    <xf numFmtId="0" fontId="40" fillId="0" borderId="0" xfId="2" applyFont="1" applyBorder="1" applyAlignment="1" applyProtection="1">
      <alignment vertical="center"/>
      <protection hidden="1"/>
    </xf>
    <xf numFmtId="15" fontId="60" fillId="16" borderId="53" xfId="0" applyNumberFormat="1" applyFont="1" applyFill="1" applyBorder="1" applyAlignment="1">
      <alignment horizontal="center"/>
    </xf>
    <xf numFmtId="0" fontId="60" fillId="16" borderId="54" xfId="0" applyFont="1" applyFill="1" applyBorder="1" applyAlignment="1">
      <alignment horizontal="center"/>
    </xf>
    <xf numFmtId="0" fontId="60" fillId="16" borderId="54" xfId="0" applyFont="1" applyFill="1" applyBorder="1" applyAlignment="1">
      <alignment horizontal="left"/>
    </xf>
    <xf numFmtId="0" fontId="60" fillId="16" borderId="55" xfId="0" applyFont="1" applyFill="1" applyBorder="1" applyAlignment="1">
      <alignment horizontal="left"/>
    </xf>
    <xf numFmtId="17" fontId="25" fillId="5" borderId="25" xfId="0" applyNumberFormat="1" applyFont="1" applyFill="1" applyBorder="1" applyAlignment="1">
      <alignment horizontal="center" vertical="top"/>
    </xf>
    <xf numFmtId="0" fontId="25" fillId="5" borderId="20" xfId="0" applyFont="1" applyFill="1" applyBorder="1" applyAlignment="1">
      <alignment horizontal="center" vertical="top"/>
    </xf>
    <xf numFmtId="0" fontId="25" fillId="5" borderId="20" xfId="0" applyFont="1" applyFill="1" applyBorder="1" applyAlignment="1">
      <alignment horizontal="left" vertical="top" wrapText="1"/>
    </xf>
    <xf numFmtId="0" fontId="25" fillId="5" borderId="26" xfId="0" applyFont="1" applyFill="1" applyBorder="1" applyAlignment="1">
      <alignment horizontal="left" vertical="top"/>
    </xf>
    <xf numFmtId="17" fontId="25" fillId="5" borderId="19" xfId="0" applyNumberFormat="1" applyFont="1" applyFill="1" applyBorder="1" applyAlignment="1">
      <alignment horizontal="center" vertical="top"/>
    </xf>
    <xf numFmtId="0" fontId="25" fillId="5" borderId="1" xfId="0" applyFont="1" applyFill="1" applyBorder="1" applyAlignment="1">
      <alignment horizontal="center" vertical="top"/>
    </xf>
    <xf numFmtId="0" fontId="25" fillId="5" borderId="1" xfId="0" applyFont="1" applyFill="1" applyBorder="1" applyAlignment="1">
      <alignment horizontal="left" vertical="top" wrapText="1"/>
    </xf>
    <xf numFmtId="0" fontId="25" fillId="5" borderId="21" xfId="0" applyFont="1" applyFill="1" applyBorder="1" applyAlignment="1">
      <alignment horizontal="left" vertical="top"/>
    </xf>
    <xf numFmtId="0" fontId="25" fillId="5" borderId="1" xfId="0" applyFont="1" applyFill="1" applyBorder="1" applyAlignment="1">
      <alignment horizontal="left" wrapText="1"/>
    </xf>
    <xf numFmtId="17" fontId="3" fillId="5" borderId="25" xfId="0" applyNumberFormat="1" applyFont="1" applyFill="1" applyBorder="1" applyAlignment="1">
      <alignment horizontal="center" vertical="top"/>
    </xf>
    <xf numFmtId="0" fontId="25" fillId="5" borderId="27" xfId="0" applyFont="1" applyFill="1" applyBorder="1" applyAlignment="1">
      <alignment horizontal="left" vertical="top" wrapText="1"/>
    </xf>
    <xf numFmtId="0" fontId="3" fillId="5" borderId="20" xfId="0" applyFont="1" applyFill="1" applyBorder="1" applyAlignment="1">
      <alignment horizontal="center" vertical="top"/>
    </xf>
    <xf numFmtId="0" fontId="3" fillId="5" borderId="20" xfId="0" applyFont="1" applyFill="1" applyBorder="1" applyAlignment="1">
      <alignment vertical="top" wrapText="1"/>
    </xf>
    <xf numFmtId="0" fontId="25" fillId="5" borderId="26" xfId="0" applyFont="1" applyFill="1" applyBorder="1" applyAlignment="1">
      <alignment vertical="top"/>
    </xf>
    <xf numFmtId="17" fontId="3" fillId="5" borderId="19" xfId="0" applyNumberFormat="1" applyFont="1" applyFill="1" applyBorder="1" applyAlignment="1">
      <alignment horizontal="center" vertical="top"/>
    </xf>
    <xf numFmtId="0" fontId="3" fillId="5" borderId="1" xfId="0" applyFont="1" applyFill="1" applyBorder="1" applyAlignment="1">
      <alignment horizontal="center" vertical="top"/>
    </xf>
    <xf numFmtId="0" fontId="3" fillId="5" borderId="1" xfId="0" applyFont="1" applyFill="1" applyBorder="1" applyAlignment="1">
      <alignment vertical="top" wrapText="1"/>
    </xf>
    <xf numFmtId="0" fontId="25" fillId="5" borderId="21" xfId="0" applyFont="1" applyFill="1" applyBorder="1" applyAlignment="1">
      <alignment vertical="top"/>
    </xf>
    <xf numFmtId="17" fontId="3" fillId="5" borderId="22" xfId="0" applyNumberFormat="1" applyFont="1" applyFill="1" applyBorder="1" applyAlignment="1">
      <alignment horizontal="center" vertical="top"/>
    </xf>
    <xf numFmtId="0" fontId="3" fillId="5" borderId="23" xfId="0" applyFont="1" applyFill="1" applyBorder="1" applyAlignment="1">
      <alignment horizontal="center" vertical="top"/>
    </xf>
    <xf numFmtId="0" fontId="3" fillId="5" borderId="23" xfId="0" applyFont="1" applyFill="1" applyBorder="1" applyAlignment="1">
      <alignment vertical="top" wrapText="1"/>
    </xf>
    <xf numFmtId="0" fontId="25" fillId="5" borderId="24" xfId="0" applyFont="1" applyFill="1" applyBorder="1" applyAlignment="1">
      <alignment vertical="top"/>
    </xf>
    <xf numFmtId="0" fontId="16" fillId="0" borderId="0" xfId="2" applyFont="1" applyFill="1" applyAlignment="1" applyProtection="1">
      <alignment vertical="center"/>
    </xf>
    <xf numFmtId="0" fontId="16" fillId="16" borderId="14" xfId="2" applyFont="1" applyFill="1" applyBorder="1" applyAlignment="1" applyProtection="1">
      <alignment vertical="center"/>
    </xf>
    <xf numFmtId="0" fontId="11" fillId="16" borderId="12" xfId="0" applyFont="1" applyFill="1" applyBorder="1" applyAlignment="1">
      <alignment vertical="center"/>
    </xf>
    <xf numFmtId="0" fontId="11" fillId="16" borderId="17" xfId="0" applyFont="1" applyFill="1" applyBorder="1" applyAlignment="1">
      <alignment vertical="center"/>
    </xf>
    <xf numFmtId="0" fontId="16" fillId="0" borderId="0" xfId="2" applyFont="1" applyFill="1" applyAlignment="1" applyProtection="1"/>
    <xf numFmtId="0" fontId="25" fillId="0" borderId="50" xfId="4" applyFont="1" applyBorder="1" applyAlignment="1">
      <alignment horizontal="left" vertical="center"/>
    </xf>
    <xf numFmtId="169" fontId="25" fillId="0" borderId="31" xfId="0" applyNumberFormat="1" applyFont="1" applyBorder="1" applyAlignment="1">
      <alignment horizontal="center" vertical="center"/>
    </xf>
    <xf numFmtId="0" fontId="25" fillId="0" borderId="52" xfId="4" applyFont="1" applyBorder="1" applyAlignment="1">
      <alignment horizontal="left" vertical="center"/>
    </xf>
    <xf numFmtId="169" fontId="25" fillId="0" borderId="28" xfId="0" applyNumberFormat="1" applyFont="1" applyBorder="1" applyAlignment="1">
      <alignment horizontal="center" vertical="center"/>
    </xf>
    <xf numFmtId="0" fontId="3" fillId="0" borderId="51" xfId="0" applyFont="1" applyBorder="1" applyAlignment="1">
      <alignment horizontal="left" vertical="center"/>
    </xf>
    <xf numFmtId="0" fontId="25" fillId="0" borderId="51" xfId="4" applyFont="1" applyBorder="1" applyAlignment="1">
      <alignment horizontal="left" vertical="center"/>
    </xf>
    <xf numFmtId="169" fontId="25" fillId="0" borderId="28" xfId="4" applyNumberFormat="1" applyFont="1" applyBorder="1" applyAlignment="1">
      <alignment horizontal="center" vertical="center"/>
    </xf>
    <xf numFmtId="0" fontId="3" fillId="0" borderId="51" xfId="0" applyFont="1" applyBorder="1" applyAlignment="1">
      <alignment vertical="center"/>
    </xf>
    <xf numFmtId="0" fontId="3" fillId="0" borderId="15" xfId="0" applyFont="1" applyBorder="1" applyAlignment="1">
      <alignment vertical="center"/>
    </xf>
    <xf numFmtId="0" fontId="25" fillId="0" borderId="51" xfId="0" applyFont="1" applyBorder="1" applyAlignment="1">
      <alignment vertical="center"/>
    </xf>
    <xf numFmtId="169" fontId="25" fillId="0" borderId="29" xfId="4" applyNumberFormat="1" applyFont="1" applyBorder="1" applyAlignment="1">
      <alignment horizontal="center" vertical="center"/>
    </xf>
    <xf numFmtId="14" fontId="25" fillId="5" borderId="48" xfId="6" applyNumberFormat="1" applyFont="1" applyFill="1" applyBorder="1" applyAlignment="1">
      <alignment horizontal="left" vertical="center"/>
    </xf>
    <xf numFmtId="0" fontId="25" fillId="5" borderId="48" xfId="6" applyFont="1" applyFill="1" applyBorder="1" applyAlignment="1">
      <alignment horizontal="left" vertical="center"/>
    </xf>
    <xf numFmtId="0" fontId="25" fillId="5" borderId="32" xfId="6" applyFont="1" applyFill="1" applyBorder="1" applyAlignment="1">
      <alignment horizontal="left" vertical="center" wrapText="1"/>
    </xf>
    <xf numFmtId="0" fontId="25" fillId="5" borderId="34" xfId="6" applyFont="1" applyFill="1" applyBorder="1" applyAlignment="1">
      <alignment horizontal="left" vertical="center"/>
    </xf>
    <xf numFmtId="0" fontId="25" fillId="5" borderId="47" xfId="6" applyFont="1" applyFill="1" applyBorder="1" applyAlignment="1">
      <alignment horizontal="left" vertical="center"/>
    </xf>
    <xf numFmtId="0" fontId="25" fillId="5" borderId="33" xfId="6" applyFont="1" applyFill="1" applyBorder="1" applyAlignment="1">
      <alignment horizontal="left" vertical="center" wrapText="1"/>
    </xf>
    <xf numFmtId="0" fontId="33" fillId="5" borderId="8" xfId="0" applyFont="1" applyFill="1" applyBorder="1" applyAlignment="1">
      <alignment vertical="top" wrapText="1"/>
    </xf>
    <xf numFmtId="0" fontId="12" fillId="16" borderId="110" xfId="0" applyFont="1" applyFill="1" applyBorder="1" applyAlignment="1">
      <alignment vertical="top" wrapText="1"/>
    </xf>
    <xf numFmtId="0" fontId="12" fillId="16" borderId="111" xfId="0" applyFont="1" applyFill="1" applyBorder="1" applyAlignment="1">
      <alignment vertical="top" wrapText="1"/>
    </xf>
    <xf numFmtId="0" fontId="12" fillId="16" borderId="112" xfId="0" applyFont="1" applyFill="1" applyBorder="1" applyAlignment="1">
      <alignment vertical="top" wrapText="1"/>
    </xf>
    <xf numFmtId="166" fontId="14" fillId="16" borderId="110" xfId="8" applyNumberFormat="1" applyFont="1" applyFill="1" applyBorder="1" applyAlignment="1" applyProtection="1">
      <alignment horizontal="center"/>
      <protection hidden="1"/>
    </xf>
    <xf numFmtId="166" fontId="14" fillId="16" borderId="111" xfId="8" applyNumberFormat="1" applyFont="1" applyFill="1" applyBorder="1" applyAlignment="1" applyProtection="1">
      <alignment horizontal="center"/>
      <protection hidden="1"/>
    </xf>
    <xf numFmtId="166" fontId="14" fillId="16" borderId="112" xfId="8" applyNumberFormat="1" applyFont="1" applyFill="1" applyBorder="1" applyAlignment="1" applyProtection="1">
      <alignment horizontal="center"/>
      <protection hidden="1"/>
    </xf>
    <xf numFmtId="166" fontId="63" fillId="16" borderId="35" xfId="0" applyNumberFormat="1" applyFont="1" applyFill="1" applyBorder="1" applyAlignment="1">
      <alignment horizontal="center" vertical="center" wrapText="1"/>
    </xf>
    <xf numFmtId="1" fontId="64" fillId="16" borderId="35" xfId="0" applyNumberFormat="1" applyFont="1" applyFill="1" applyBorder="1" applyAlignment="1">
      <alignment vertical="center" wrapText="1"/>
    </xf>
    <xf numFmtId="164" fontId="63" fillId="16" borderId="14" xfId="1" applyNumberFormat="1" applyFont="1" applyFill="1" applyBorder="1" applyAlignment="1" applyProtection="1">
      <alignment horizontal="center" vertical="center" wrapText="1"/>
      <protection hidden="1"/>
    </xf>
    <xf numFmtId="0" fontId="3" fillId="16" borderId="14" xfId="0" applyFont="1" applyFill="1" applyBorder="1" applyAlignment="1">
      <alignment vertical="center"/>
    </xf>
    <xf numFmtId="0" fontId="3" fillId="16" borderId="12" xfId="0" applyFont="1" applyFill="1" applyBorder="1" applyAlignment="1">
      <alignment vertical="center"/>
    </xf>
    <xf numFmtId="0" fontId="3" fillId="16" borderId="17" xfId="0" applyFont="1" applyFill="1" applyBorder="1" applyAlignment="1">
      <alignment vertical="center"/>
    </xf>
    <xf numFmtId="0" fontId="31" fillId="16" borderId="77" xfId="0" applyFont="1" applyFill="1" applyBorder="1" applyAlignment="1">
      <alignment horizontal="center" vertical="center"/>
    </xf>
    <xf numFmtId="171" fontId="3" fillId="5" borderId="5" xfId="1" applyNumberFormat="1" applyFont="1" applyFill="1" applyBorder="1" applyAlignment="1" applyProtection="1">
      <alignment horizontal="center" vertical="center" wrapText="1"/>
      <protection locked="0"/>
    </xf>
    <xf numFmtId="171" fontId="3" fillId="17" borderId="5" xfId="1" applyNumberFormat="1" applyFont="1" applyFill="1" applyBorder="1" applyAlignment="1" applyProtection="1">
      <alignment horizontal="center" vertical="center" wrapText="1"/>
      <protection hidden="1"/>
    </xf>
    <xf numFmtId="164" fontId="3" fillId="17" borderId="6" xfId="1" applyNumberFormat="1" applyFont="1" applyFill="1" applyBorder="1" applyAlignment="1" applyProtection="1">
      <alignment horizontal="center" vertical="center" wrapText="1"/>
      <protection hidden="1"/>
    </xf>
    <xf numFmtId="2" fontId="3" fillId="17" borderId="6" xfId="1" applyNumberFormat="1" applyFont="1" applyFill="1" applyBorder="1" applyAlignment="1" applyProtection="1">
      <alignment horizontal="center" vertical="center" wrapText="1"/>
      <protection hidden="1"/>
    </xf>
    <xf numFmtId="167" fontId="3" fillId="17" borderId="6" xfId="1" applyNumberFormat="1" applyFont="1" applyFill="1" applyBorder="1" applyAlignment="1" applyProtection="1">
      <alignment horizontal="right" vertical="center" wrapText="1" indent="1"/>
      <protection hidden="1"/>
    </xf>
    <xf numFmtId="43" fontId="3" fillId="17" borderId="6" xfId="1" applyFont="1" applyFill="1" applyBorder="1" applyAlignment="1" applyProtection="1">
      <alignment horizontal="right" vertical="center" wrapText="1" indent="1"/>
      <protection hidden="1"/>
    </xf>
    <xf numFmtId="43" fontId="3" fillId="17" borderId="6" xfId="1" applyFont="1" applyFill="1" applyBorder="1" applyAlignment="1" applyProtection="1">
      <alignment horizontal="left" vertical="center" wrapText="1"/>
      <protection hidden="1"/>
    </xf>
    <xf numFmtId="43" fontId="3" fillId="17" borderId="7" xfId="1" applyFont="1" applyFill="1" applyBorder="1" applyAlignment="1" applyProtection="1">
      <alignment horizontal="left" vertical="center" wrapText="1"/>
      <protection hidden="1"/>
    </xf>
    <xf numFmtId="0" fontId="33" fillId="17" borderId="7" xfId="0" applyFont="1" applyFill="1" applyBorder="1" applyAlignment="1" applyProtection="1">
      <alignment horizontal="center" vertical="center" wrapText="1"/>
      <protection hidden="1"/>
    </xf>
    <xf numFmtId="164" fontId="31" fillId="16" borderId="14" xfId="0" applyNumberFormat="1" applyFont="1" applyFill="1" applyBorder="1" applyAlignment="1">
      <alignment horizontal="center" vertical="center" wrapText="1"/>
    </xf>
    <xf numFmtId="164" fontId="31" fillId="16" borderId="12" xfId="0" applyNumberFormat="1" applyFont="1" applyFill="1" applyBorder="1" applyAlignment="1">
      <alignment horizontal="center" vertical="center" wrapText="1"/>
    </xf>
    <xf numFmtId="0" fontId="31" fillId="16" borderId="17" xfId="0" applyFont="1" applyFill="1" applyBorder="1" applyAlignment="1">
      <alignment horizontal="center" vertical="center"/>
    </xf>
    <xf numFmtId="0" fontId="63" fillId="16" borderId="121" xfId="0" applyFont="1" applyFill="1" applyBorder="1" applyAlignment="1">
      <alignment horizontal="center" vertical="center" wrapText="1"/>
    </xf>
    <xf numFmtId="165" fontId="31" fillId="16" borderId="14" xfId="1" applyNumberFormat="1" applyFont="1" applyFill="1" applyBorder="1" applyAlignment="1">
      <alignment horizontal="center" vertical="center" wrapText="1"/>
    </xf>
    <xf numFmtId="165" fontId="31" fillId="16" borderId="17" xfId="1" applyNumberFormat="1" applyFont="1" applyFill="1" applyBorder="1" applyAlignment="1">
      <alignment horizontal="center" vertical="center" wrapText="1"/>
    </xf>
    <xf numFmtId="9" fontId="33" fillId="0" borderId="15" xfId="5" applyFont="1" applyBorder="1" applyAlignment="1" applyProtection="1">
      <alignment horizontal="center" vertical="center" wrapText="1"/>
      <protection hidden="1"/>
    </xf>
    <xf numFmtId="166" fontId="3" fillId="0" borderId="14" xfId="0" applyNumberFormat="1" applyFont="1" applyBorder="1" applyAlignment="1" applyProtection="1">
      <alignment horizontal="center" vertical="center" wrapText="1"/>
      <protection locked="0"/>
    </xf>
    <xf numFmtId="166" fontId="3" fillId="0" borderId="35" xfId="0" applyNumberFormat="1" applyFont="1" applyBorder="1" applyAlignment="1" applyProtection="1">
      <alignment horizontal="center" vertical="center" wrapText="1"/>
      <protection locked="0"/>
    </xf>
    <xf numFmtId="49" fontId="3" fillId="0" borderId="35" xfId="0" applyNumberFormat="1" applyFont="1" applyBorder="1" applyAlignment="1" applyProtection="1">
      <alignment horizontal="left" vertical="center" wrapText="1"/>
      <protection locked="0"/>
    </xf>
    <xf numFmtId="1" fontId="3" fillId="0" borderId="35" xfId="0" applyNumberFormat="1" applyFont="1" applyBorder="1" applyAlignment="1" applyProtection="1">
      <alignment horizontal="center" vertical="center" wrapText="1"/>
      <protection locked="0"/>
    </xf>
    <xf numFmtId="0" fontId="35" fillId="0" borderId="84" xfId="8" applyFont="1" applyBorder="1" applyAlignment="1" applyProtection="1">
      <alignment vertical="center"/>
      <protection hidden="1"/>
    </xf>
    <xf numFmtId="0" fontId="3" fillId="9" borderId="122" xfId="10" applyFont="1" applyFill="1" applyBorder="1" applyAlignment="1" applyProtection="1">
      <alignment vertical="center"/>
      <protection hidden="1"/>
    </xf>
    <xf numFmtId="14" fontId="35" fillId="0" borderId="116" xfId="10" applyNumberFormat="1" applyFont="1" applyBorder="1" applyAlignment="1" applyProtection="1">
      <alignment horizontal="center" vertical="center"/>
      <protection locked="0"/>
    </xf>
    <xf numFmtId="1" fontId="35" fillId="0" borderId="117" xfId="10" applyNumberFormat="1" applyFont="1" applyBorder="1" applyAlignment="1" applyProtection="1">
      <alignment horizontal="center" vertical="center"/>
      <protection locked="0"/>
    </xf>
    <xf numFmtId="14" fontId="35" fillId="0" borderId="118" xfId="10" applyNumberFormat="1" applyFont="1" applyBorder="1" applyAlignment="1" applyProtection="1">
      <alignment horizontal="center" vertical="center"/>
      <protection locked="0"/>
    </xf>
    <xf numFmtId="14" fontId="35" fillId="0" borderId="119" xfId="10" applyNumberFormat="1" applyFont="1" applyBorder="1" applyAlignment="1" applyProtection="1">
      <alignment horizontal="center" vertical="center"/>
      <protection locked="0"/>
    </xf>
    <xf numFmtId="1" fontId="35" fillId="0" borderId="120" xfId="10" applyNumberFormat="1" applyFont="1" applyBorder="1" applyAlignment="1" applyProtection="1">
      <alignment horizontal="center" vertical="center"/>
      <protection locked="0"/>
    </xf>
    <xf numFmtId="14" fontId="35" fillId="0" borderId="123" xfId="10" applyNumberFormat="1" applyFont="1" applyBorder="1" applyAlignment="1" applyProtection="1">
      <alignment horizontal="center" vertical="center"/>
      <protection locked="0"/>
    </xf>
    <xf numFmtId="14" fontId="35" fillId="0" borderId="124" xfId="10" applyNumberFormat="1" applyFont="1" applyBorder="1" applyAlignment="1" applyProtection="1">
      <alignment horizontal="center" vertical="center"/>
      <protection locked="0"/>
    </xf>
    <xf numFmtId="1" fontId="35" fillId="0" borderId="125" xfId="10" applyNumberFormat="1" applyFont="1" applyBorder="1" applyAlignment="1" applyProtection="1">
      <alignment horizontal="center" vertical="center"/>
      <protection locked="0"/>
    </xf>
    <xf numFmtId="0" fontId="31" fillId="18" borderId="126" xfId="10" applyFont="1" applyFill="1" applyBorder="1" applyAlignment="1" applyProtection="1">
      <alignment horizontal="center" vertical="center" wrapText="1"/>
      <protection hidden="1"/>
    </xf>
    <xf numFmtId="0" fontId="58" fillId="18" borderId="19" xfId="10" applyFont="1" applyFill="1" applyBorder="1" applyAlignment="1" applyProtection="1">
      <alignment horizontal="center" vertical="center" wrapText="1"/>
      <protection hidden="1"/>
    </xf>
    <xf numFmtId="0" fontId="3" fillId="9" borderId="128" xfId="10" applyFont="1" applyFill="1" applyBorder="1" applyAlignment="1" applyProtection="1">
      <alignment vertical="center"/>
      <protection hidden="1"/>
    </xf>
    <xf numFmtId="0" fontId="51" fillId="9" borderId="19" xfId="10" applyFont="1" applyFill="1" applyBorder="1" applyAlignment="1" applyProtection="1">
      <alignment horizontal="center" vertical="center"/>
      <protection hidden="1"/>
    </xf>
    <xf numFmtId="0" fontId="51" fillId="9" borderId="127" xfId="10" applyFont="1" applyFill="1" applyBorder="1" applyAlignment="1" applyProtection="1">
      <alignment horizontal="center" vertical="center"/>
      <protection hidden="1"/>
    </xf>
    <xf numFmtId="0" fontId="3" fillId="5" borderId="12" xfId="0" applyFont="1" applyFill="1" applyBorder="1"/>
    <xf numFmtId="0" fontId="3" fillId="5" borderId="17" xfId="0" applyFont="1" applyFill="1" applyBorder="1"/>
    <xf numFmtId="0" fontId="36" fillId="0" borderId="14" xfId="0" applyFont="1" applyBorder="1" applyAlignment="1">
      <alignment horizontal="left" vertical="center"/>
    </xf>
    <xf numFmtId="0" fontId="3" fillId="0" borderId="12" xfId="0" applyFont="1" applyBorder="1"/>
    <xf numFmtId="0" fontId="3" fillId="0" borderId="17" xfId="0" applyFont="1" applyBorder="1"/>
    <xf numFmtId="0" fontId="36" fillId="5" borderId="14" xfId="0" applyFont="1" applyFill="1" applyBorder="1" applyAlignment="1">
      <alignment horizontal="left" vertical="center"/>
    </xf>
    <xf numFmtId="0" fontId="19" fillId="0" borderId="0" xfId="18" applyFont="1" applyAlignment="1" applyProtection="1">
      <alignment vertical="center"/>
      <protection hidden="1"/>
    </xf>
    <xf numFmtId="0" fontId="24" fillId="0" borderId="0" xfId="18" applyFont="1" applyAlignment="1" applyProtection="1">
      <alignment vertical="center"/>
      <protection hidden="1"/>
    </xf>
    <xf numFmtId="0" fontId="14" fillId="0" borderId="0" xfId="18" applyFont="1" applyAlignment="1" applyProtection="1">
      <alignment vertical="center"/>
      <protection hidden="1"/>
    </xf>
    <xf numFmtId="0" fontId="24" fillId="0" borderId="81" xfId="18" applyFont="1" applyBorder="1" applyAlignment="1" applyProtection="1">
      <alignment vertical="center"/>
      <protection hidden="1"/>
    </xf>
    <xf numFmtId="0" fontId="19" fillId="0" borderId="82" xfId="18" applyFont="1" applyBorder="1" applyAlignment="1" applyProtection="1">
      <alignment vertical="center"/>
      <protection hidden="1"/>
    </xf>
    <xf numFmtId="0" fontId="19" fillId="0" borderId="83" xfId="18" applyFont="1" applyBorder="1" applyAlignment="1" applyProtection="1">
      <alignment vertical="center"/>
      <protection hidden="1"/>
    </xf>
    <xf numFmtId="0" fontId="24" fillId="0" borderId="84" xfId="18" applyFont="1" applyBorder="1" applyAlignment="1" applyProtection="1">
      <alignment vertical="center"/>
      <protection hidden="1"/>
    </xf>
    <xf numFmtId="0" fontId="19" fillId="0" borderId="85" xfId="18" applyFont="1" applyBorder="1" applyAlignment="1" applyProtection="1">
      <alignment vertical="center"/>
      <protection hidden="1"/>
    </xf>
    <xf numFmtId="0" fontId="24" fillId="5" borderId="84" xfId="18" applyFont="1" applyFill="1" applyBorder="1" applyAlignment="1" applyProtection="1">
      <alignment vertical="center"/>
      <protection hidden="1"/>
    </xf>
    <xf numFmtId="0" fontId="19" fillId="5" borderId="0" xfId="18" applyFont="1" applyFill="1" applyAlignment="1" applyProtection="1">
      <alignment vertical="center"/>
      <protection hidden="1"/>
    </xf>
    <xf numFmtId="0" fontId="19" fillId="5" borderId="85" xfId="18" applyFont="1" applyFill="1" applyBorder="1" applyAlignment="1" applyProtection="1">
      <alignment vertical="center"/>
      <protection hidden="1"/>
    </xf>
    <xf numFmtId="0" fontId="37" fillId="0" borderId="84" xfId="18" applyFont="1" applyBorder="1" applyAlignment="1" applyProtection="1">
      <alignment vertical="center"/>
      <protection hidden="1"/>
    </xf>
    <xf numFmtId="0" fontId="66" fillId="0" borderId="84" xfId="18" applyFont="1" applyBorder="1" applyAlignment="1" applyProtection="1">
      <alignment vertical="center"/>
      <protection hidden="1"/>
    </xf>
    <xf numFmtId="0" fontId="37" fillId="0" borderId="0" xfId="18" applyFont="1" applyAlignment="1" applyProtection="1">
      <alignment vertical="center"/>
      <protection hidden="1"/>
    </xf>
    <xf numFmtId="0" fontId="3" fillId="0" borderId="84" xfId="18" applyFont="1" applyBorder="1" applyAlignment="1" applyProtection="1">
      <alignment vertical="center"/>
      <protection hidden="1"/>
    </xf>
    <xf numFmtId="0" fontId="33" fillId="0" borderId="84" xfId="18" applyFont="1" applyBorder="1" applyAlignment="1" applyProtection="1">
      <alignment vertical="center"/>
      <protection hidden="1"/>
    </xf>
    <xf numFmtId="0" fontId="3" fillId="0" borderId="0" xfId="18" applyFont="1" applyAlignment="1" applyProtection="1">
      <alignment vertical="center"/>
      <protection hidden="1"/>
    </xf>
    <xf numFmtId="0" fontId="19" fillId="0" borderId="0" xfId="18" applyFont="1" applyAlignment="1" applyProtection="1">
      <alignment vertical="center" wrapText="1"/>
      <protection hidden="1"/>
    </xf>
    <xf numFmtId="0" fontId="25" fillId="0" borderId="84" xfId="17" applyFont="1" applyBorder="1" applyAlignment="1" applyProtection="1">
      <alignment vertical="center" wrapText="1"/>
      <protection hidden="1"/>
    </xf>
    <xf numFmtId="0" fontId="45" fillId="0" borderId="0" xfId="17" applyFont="1" applyAlignment="1" applyProtection="1">
      <alignment horizontal="center" vertical="center" wrapText="1"/>
      <protection hidden="1"/>
    </xf>
    <xf numFmtId="0" fontId="25" fillId="0" borderId="0" xfId="17" applyFont="1" applyAlignment="1" applyProtection="1">
      <alignment horizontal="left" vertical="top" wrapText="1"/>
      <protection hidden="1"/>
    </xf>
    <xf numFmtId="0" fontId="3" fillId="0" borderId="0" xfId="18" applyFont="1" applyAlignment="1" applyProtection="1">
      <alignment horizontal="left" vertical="top"/>
      <protection hidden="1"/>
    </xf>
    <xf numFmtId="0" fontId="3" fillId="0" borderId="85" xfId="18" applyFont="1" applyBorder="1" applyAlignment="1" applyProtection="1">
      <alignment horizontal="left" vertical="top"/>
      <protection hidden="1"/>
    </xf>
    <xf numFmtId="0" fontId="14" fillId="0" borderId="0" xfId="18" applyFont="1" applyAlignment="1" applyProtection="1">
      <alignment vertical="center" wrapText="1"/>
      <protection hidden="1"/>
    </xf>
    <xf numFmtId="0" fontId="25" fillId="0" borderId="0" xfId="17" applyFont="1" applyAlignment="1" applyProtection="1">
      <alignment vertical="center" wrapText="1"/>
      <protection hidden="1"/>
    </xf>
    <xf numFmtId="0" fontId="3" fillId="0" borderId="85" xfId="18" applyFont="1" applyBorder="1" applyAlignment="1" applyProtection="1">
      <alignment vertical="center"/>
      <protection hidden="1"/>
    </xf>
    <xf numFmtId="0" fontId="25" fillId="0" borderId="0" xfId="17" applyFont="1" applyAlignment="1" applyProtection="1">
      <alignment vertical="top" wrapText="1"/>
      <protection hidden="1"/>
    </xf>
    <xf numFmtId="0" fontId="3" fillId="0" borderId="0" xfId="18" applyFont="1" applyAlignment="1" applyProtection="1">
      <alignment vertical="top"/>
      <protection hidden="1"/>
    </xf>
    <xf numFmtId="0" fontId="3" fillId="0" borderId="85" xfId="18" applyFont="1" applyBorder="1" applyAlignment="1" applyProtection="1">
      <alignment vertical="top"/>
      <protection hidden="1"/>
    </xf>
    <xf numFmtId="0" fontId="19" fillId="0" borderId="0" xfId="18" applyFont="1" applyAlignment="1" applyProtection="1">
      <alignment vertical="top"/>
      <protection hidden="1"/>
    </xf>
    <xf numFmtId="0" fontId="19" fillId="0" borderId="85" xfId="18" applyFont="1" applyBorder="1" applyAlignment="1" applyProtection="1">
      <alignment vertical="top"/>
      <protection hidden="1"/>
    </xf>
    <xf numFmtId="0" fontId="34" fillId="18" borderId="107" xfId="17" applyFont="1" applyFill="1" applyBorder="1" applyAlignment="1" applyProtection="1">
      <alignment vertical="top" wrapText="1"/>
      <protection hidden="1"/>
    </xf>
    <xf numFmtId="0" fontId="67" fillId="0" borderId="84" xfId="18" applyFont="1" applyBorder="1" applyAlignment="1" applyProtection="1">
      <alignment horizontal="left" vertical="center"/>
      <protection hidden="1"/>
    </xf>
    <xf numFmtId="0" fontId="67" fillId="0" borderId="0" xfId="18" applyFont="1" applyAlignment="1" applyProtection="1">
      <alignment horizontal="left" vertical="center"/>
      <protection hidden="1"/>
    </xf>
    <xf numFmtId="0" fontId="67" fillId="0" borderId="85" xfId="18" applyFont="1" applyBorder="1" applyAlignment="1" applyProtection="1">
      <alignment horizontal="left" vertical="center"/>
      <protection hidden="1"/>
    </xf>
    <xf numFmtId="0" fontId="68" fillId="0" borderId="0" xfId="18" applyFont="1" applyAlignment="1" applyProtection="1">
      <alignment horizontal="left" vertical="center"/>
      <protection hidden="1"/>
    </xf>
    <xf numFmtId="0" fontId="37" fillId="0" borderId="84" xfId="18" applyFont="1" applyBorder="1" applyAlignment="1" applyProtection="1">
      <alignment horizontal="left" vertical="center"/>
      <protection hidden="1"/>
    </xf>
    <xf numFmtId="0" fontId="69" fillId="0" borderId="0" xfId="18" applyFont="1" applyAlignment="1" applyProtection="1">
      <alignment horizontal="left" vertical="center"/>
      <protection hidden="1"/>
    </xf>
    <xf numFmtId="0" fontId="69" fillId="0" borderId="85" xfId="18" applyFont="1" applyBorder="1" applyAlignment="1" applyProtection="1">
      <alignment horizontal="left" vertical="center"/>
      <protection hidden="1"/>
    </xf>
    <xf numFmtId="0" fontId="71" fillId="0" borderId="0" xfId="18" applyFont="1" applyAlignment="1" applyProtection="1">
      <alignment vertical="center"/>
      <protection hidden="1"/>
    </xf>
    <xf numFmtId="0" fontId="72" fillId="0" borderId="0" xfId="18" applyFont="1" applyAlignment="1" applyProtection="1">
      <alignment horizontal="center" vertical="center"/>
      <protection hidden="1"/>
    </xf>
    <xf numFmtId="9" fontId="72" fillId="0" borderId="0" xfId="19" applyFont="1" applyBorder="1" applyAlignment="1" applyProtection="1">
      <alignment horizontal="center" vertical="center"/>
      <protection hidden="1"/>
    </xf>
    <xf numFmtId="9" fontId="72" fillId="0" borderId="85" xfId="19" applyFont="1" applyBorder="1" applyAlignment="1" applyProtection="1">
      <alignment horizontal="center" vertical="center"/>
      <protection hidden="1"/>
    </xf>
    <xf numFmtId="0" fontId="73" fillId="0" borderId="0" xfId="18" applyFont="1" applyAlignment="1" applyProtection="1">
      <alignment vertical="center"/>
      <protection hidden="1"/>
    </xf>
    <xf numFmtId="9" fontId="73" fillId="0" borderId="0" xfId="18" applyNumberFormat="1" applyFont="1" applyAlignment="1" applyProtection="1">
      <alignment vertical="center"/>
      <protection hidden="1"/>
    </xf>
    <xf numFmtId="0" fontId="24" fillId="0" borderId="106" xfId="18" applyFont="1" applyBorder="1" applyAlignment="1" applyProtection="1">
      <alignment vertical="center"/>
      <protection hidden="1"/>
    </xf>
    <xf numFmtId="0" fontId="19" fillId="0" borderId="48" xfId="18" applyFont="1" applyBorder="1" applyAlignment="1" applyProtection="1">
      <alignment vertical="center"/>
      <protection hidden="1"/>
    </xf>
    <xf numFmtId="0" fontId="72" fillId="0" borderId="48" xfId="18" applyFont="1" applyBorder="1" applyAlignment="1" applyProtection="1">
      <alignment horizontal="center" vertical="center"/>
      <protection hidden="1"/>
    </xf>
    <xf numFmtId="9" fontId="72" fillId="0" borderId="48" xfId="19" applyFont="1" applyBorder="1" applyAlignment="1" applyProtection="1">
      <alignment horizontal="center" vertical="center"/>
      <protection hidden="1"/>
    </xf>
    <xf numFmtId="9" fontId="72" fillId="0" borderId="105" xfId="19" applyFont="1" applyBorder="1" applyAlignment="1" applyProtection="1">
      <alignment horizontal="center" vertical="center"/>
      <protection hidden="1"/>
    </xf>
    <xf numFmtId="0" fontId="33" fillId="0" borderId="84" xfId="18" applyFont="1" applyBorder="1" applyAlignment="1" applyProtection="1">
      <alignment vertical="top"/>
      <protection hidden="1"/>
    </xf>
    <xf numFmtId="0" fontId="45" fillId="0" borderId="84" xfId="17" applyFont="1" applyBorder="1" applyAlignment="1" applyProtection="1">
      <alignment horizontal="left" vertical="top" wrapText="1"/>
      <protection hidden="1"/>
    </xf>
    <xf numFmtId="0" fontId="33" fillId="0" borderId="0" xfId="18" applyFont="1" applyAlignment="1" applyProtection="1">
      <alignment horizontal="center" vertical="center"/>
      <protection hidden="1"/>
    </xf>
    <xf numFmtId="0" fontId="19" fillId="0" borderId="0" xfId="18" applyFont="1" applyAlignment="1" applyProtection="1">
      <alignment horizontal="left" vertical="top"/>
      <protection hidden="1"/>
    </xf>
    <xf numFmtId="0" fontId="19" fillId="0" borderId="85" xfId="18" applyFont="1" applyBorder="1" applyAlignment="1" applyProtection="1">
      <alignment horizontal="left" vertical="top"/>
      <protection hidden="1"/>
    </xf>
    <xf numFmtId="0" fontId="45" fillId="0" borderId="107" xfId="17" applyFont="1" applyBorder="1" applyAlignment="1" applyProtection="1">
      <alignment vertical="top" wrapText="1"/>
      <protection hidden="1"/>
    </xf>
    <xf numFmtId="1" fontId="33" fillId="0" borderId="1" xfId="18" applyNumberFormat="1" applyFont="1" applyBorder="1" applyAlignment="1" applyProtection="1">
      <alignment horizontal="center" vertical="center"/>
      <protection hidden="1"/>
    </xf>
    <xf numFmtId="0" fontId="74" fillId="0" borderId="0" xfId="18" applyFont="1" applyAlignment="1" applyProtection="1">
      <alignment vertical="center"/>
      <protection hidden="1"/>
    </xf>
    <xf numFmtId="0" fontId="74" fillId="0" borderId="85" xfId="18" applyFont="1" applyBorder="1" applyAlignment="1" applyProtection="1">
      <alignment vertical="center"/>
      <protection hidden="1"/>
    </xf>
    <xf numFmtId="0" fontId="75" fillId="0" borderId="84" xfId="17" applyFont="1" applyBorder="1" applyAlignment="1" applyProtection="1">
      <alignment vertical="center" wrapText="1"/>
      <protection hidden="1"/>
    </xf>
    <xf numFmtId="0" fontId="75" fillId="5" borderId="0" xfId="17" applyFont="1" applyFill="1" applyAlignment="1" applyProtection="1">
      <alignment horizontal="center" vertical="center" wrapText="1"/>
      <protection hidden="1"/>
    </xf>
    <xf numFmtId="0" fontId="75" fillId="5" borderId="0" xfId="17" applyFont="1" applyFill="1" applyAlignment="1" applyProtection="1">
      <alignment vertical="center" wrapText="1"/>
      <protection hidden="1"/>
    </xf>
    <xf numFmtId="0" fontId="76" fillId="0" borderId="0" xfId="18" applyFont="1" applyAlignment="1" applyProtection="1">
      <alignment vertical="center"/>
      <protection hidden="1"/>
    </xf>
    <xf numFmtId="0" fontId="30" fillId="0" borderId="0" xfId="18" applyFont="1" applyAlignment="1" applyProtection="1">
      <alignment vertical="center"/>
      <protection hidden="1"/>
    </xf>
    <xf numFmtId="49" fontId="3" fillId="0" borderId="0" xfId="18" applyNumberFormat="1" applyFont="1" applyAlignment="1" applyProtection="1">
      <alignment vertical="center" wrapText="1"/>
      <protection hidden="1"/>
    </xf>
    <xf numFmtId="0" fontId="3" fillId="0" borderId="27" xfId="18" applyFont="1" applyBorder="1" applyAlignment="1" applyProtection="1">
      <alignment vertical="center" wrapText="1"/>
      <protection hidden="1"/>
    </xf>
    <xf numFmtId="0" fontId="3" fillId="0" borderId="48" xfId="18" applyFont="1" applyBorder="1" applyAlignment="1" applyProtection="1">
      <alignment vertical="center" wrapText="1"/>
      <protection hidden="1"/>
    </xf>
    <xf numFmtId="0" fontId="3" fillId="0" borderId="85" xfId="18" applyFont="1" applyBorder="1" applyAlignment="1" applyProtection="1">
      <alignment horizontal="right" vertical="center"/>
      <protection hidden="1"/>
    </xf>
    <xf numFmtId="0" fontId="24" fillId="16" borderId="110" xfId="18" applyFont="1" applyFill="1" applyBorder="1" applyAlignment="1" applyProtection="1">
      <alignment vertical="center"/>
      <protection hidden="1"/>
    </xf>
    <xf numFmtId="0" fontId="19" fillId="16" borderId="111" xfId="18" applyFont="1" applyFill="1" applyBorder="1" applyAlignment="1" applyProtection="1">
      <alignment vertical="center"/>
      <protection hidden="1"/>
    </xf>
    <xf numFmtId="0" fontId="19" fillId="16" borderId="112" xfId="18" applyFont="1" applyFill="1" applyBorder="1" applyAlignment="1" applyProtection="1">
      <alignment vertical="center"/>
      <protection hidden="1"/>
    </xf>
    <xf numFmtId="0" fontId="76" fillId="0" borderId="57" xfId="0" applyFont="1" applyBorder="1" applyAlignment="1" applyProtection="1">
      <alignment horizontal="left" vertical="center" wrapText="1"/>
      <protection locked="0"/>
    </xf>
    <xf numFmtId="0" fontId="3" fillId="0" borderId="0" xfId="18" applyFont="1" applyAlignment="1" applyProtection="1">
      <alignment vertical="center" wrapText="1"/>
      <protection hidden="1"/>
    </xf>
    <xf numFmtId="0" fontId="3" fillId="0" borderId="0" xfId="18" applyFont="1" applyAlignment="1" applyProtection="1">
      <alignment horizontal="left" vertical="center"/>
      <protection hidden="1"/>
    </xf>
    <xf numFmtId="0" fontId="14" fillId="20" borderId="0" xfId="0" applyFont="1" applyFill="1"/>
    <xf numFmtId="0" fontId="19" fillId="0" borderId="15" xfId="8" applyFont="1" applyBorder="1" applyAlignment="1" applyProtection="1">
      <alignment vertical="center"/>
      <protection hidden="1"/>
    </xf>
    <xf numFmtId="0" fontId="37" fillId="0" borderId="33" xfId="0" applyFont="1" applyBorder="1" applyAlignment="1" applyProtection="1">
      <alignment horizontal="right" vertical="center" wrapText="1"/>
      <protection hidden="1"/>
    </xf>
    <xf numFmtId="0" fontId="19" fillId="5" borderId="0" xfId="0" applyFont="1" applyFill="1" applyAlignment="1">
      <alignment horizontal="left" vertical="top" wrapText="1"/>
    </xf>
    <xf numFmtId="0" fontId="3" fillId="0" borderId="0" xfId="8" applyFont="1" applyAlignment="1" applyProtection="1">
      <alignment horizontal="left" vertical="center"/>
      <protection hidden="1"/>
    </xf>
    <xf numFmtId="49" fontId="35" fillId="0" borderId="107" xfId="8" applyNumberFormat="1" applyFont="1" applyBorder="1" applyAlignment="1" applyProtection="1">
      <alignment horizontal="left" vertical="top" wrapText="1"/>
      <protection locked="0"/>
    </xf>
    <xf numFmtId="0" fontId="3" fillId="0" borderId="0" xfId="0" applyFont="1" applyAlignment="1" applyProtection="1">
      <alignment horizontal="left" vertical="center" wrapText="1"/>
      <protection hidden="1"/>
    </xf>
    <xf numFmtId="0" fontId="51" fillId="9" borderId="19" xfId="10" applyFont="1" applyFill="1" applyBorder="1" applyAlignment="1" applyProtection="1">
      <alignment horizontal="center" vertical="center" wrapText="1"/>
      <protection hidden="1"/>
    </xf>
    <xf numFmtId="0" fontId="3" fillId="0" borderId="0" xfId="8" applyFont="1" applyProtection="1">
      <protection hidden="1"/>
    </xf>
    <xf numFmtId="0" fontId="3" fillId="0" borderId="85" xfId="8" applyFont="1" applyBorder="1" applyProtection="1">
      <protection hidden="1"/>
    </xf>
    <xf numFmtId="171" fontId="3" fillId="0" borderId="0" xfId="0" applyNumberFormat="1" applyFont="1" applyAlignment="1">
      <alignment horizontal="left" vertical="center" wrapText="1"/>
    </xf>
    <xf numFmtId="171" fontId="35" fillId="0" borderId="0" xfId="0" applyNumberFormat="1" applyFont="1" applyAlignment="1">
      <alignment horizontal="right" vertical="center" wrapText="1"/>
    </xf>
    <xf numFmtId="49" fontId="35" fillId="0" borderId="0" xfId="8" applyNumberFormat="1" applyFont="1" applyAlignment="1">
      <alignment horizontal="left" vertical="top" wrapText="1"/>
    </xf>
    <xf numFmtId="49" fontId="35" fillId="0" borderId="85" xfId="8" applyNumberFormat="1" applyFont="1" applyBorder="1" applyAlignment="1">
      <alignment horizontal="left" vertical="top" wrapText="1"/>
    </xf>
    <xf numFmtId="0" fontId="3" fillId="0" borderId="0" xfId="0" applyFont="1"/>
    <xf numFmtId="0" fontId="3" fillId="0" borderId="85" xfId="0" applyFont="1" applyBorder="1"/>
    <xf numFmtId="171" fontId="35" fillId="0" borderId="85" xfId="0" applyNumberFormat="1" applyFont="1" applyBorder="1" applyAlignment="1">
      <alignment horizontal="right" vertical="center" wrapText="1"/>
    </xf>
    <xf numFmtId="171" fontId="35" fillId="0" borderId="105" xfId="0" applyNumberFormat="1" applyFont="1" applyBorder="1" applyAlignment="1">
      <alignment horizontal="right" vertical="center" wrapText="1"/>
    </xf>
    <xf numFmtId="0" fontId="31" fillId="16" borderId="14" xfId="0" applyFont="1" applyFill="1" applyBorder="1" applyAlignment="1">
      <alignment horizontal="center" vertical="center" wrapText="1"/>
    </xf>
    <xf numFmtId="0" fontId="31" fillId="16" borderId="38" xfId="0" applyFont="1" applyFill="1" applyBorder="1" applyAlignment="1">
      <alignment horizontal="center" vertical="center"/>
    </xf>
    <xf numFmtId="0" fontId="3" fillId="0" borderId="0" xfId="0" applyFont="1" applyAlignment="1">
      <alignment vertical="center"/>
    </xf>
    <xf numFmtId="0" fontId="34" fillId="0" borderId="0" xfId="0" applyFont="1" applyAlignment="1">
      <alignment vertical="center"/>
    </xf>
    <xf numFmtId="0" fontId="3" fillId="0" borderId="0" xfId="0" applyFont="1" applyAlignment="1">
      <alignment horizontal="center" vertical="center" wrapText="1"/>
    </xf>
    <xf numFmtId="2" fontId="3" fillId="0" borderId="0" xfId="0" applyNumberFormat="1" applyFont="1" applyAlignment="1">
      <alignment horizontal="center" vertical="center" wrapText="1"/>
    </xf>
    <xf numFmtId="2" fontId="3" fillId="0" borderId="0" xfId="0" applyNumberFormat="1" applyFont="1" applyAlignment="1">
      <alignment horizontal="left" vertical="center" wrapText="1"/>
    </xf>
    <xf numFmtId="170" fontId="3" fillId="0" borderId="0" xfId="1" applyNumberFormat="1" applyFont="1" applyBorder="1" applyAlignment="1" applyProtection="1">
      <alignment horizontal="center" vertical="center" wrapText="1"/>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2" fontId="3" fillId="5" borderId="0" xfId="0" applyNumberFormat="1" applyFont="1" applyFill="1" applyAlignment="1">
      <alignment horizontal="left" vertical="center" wrapText="1"/>
    </xf>
    <xf numFmtId="170" fontId="3" fillId="5" borderId="0" xfId="1" applyNumberFormat="1" applyFont="1" applyFill="1" applyBorder="1" applyAlignment="1" applyProtection="1">
      <alignment horizontal="center" vertical="center" wrapText="1"/>
    </xf>
    <xf numFmtId="9" fontId="3" fillId="5" borderId="0" xfId="1" applyNumberFormat="1" applyFont="1" applyFill="1" applyBorder="1" applyAlignment="1" applyProtection="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center" vertical="center"/>
    </xf>
    <xf numFmtId="0" fontId="51" fillId="0" borderId="0" xfId="0" applyFont="1" applyAlignment="1">
      <alignment horizontal="left" vertical="top" wrapText="1"/>
    </xf>
    <xf numFmtId="0" fontId="51" fillId="0" borderId="17" xfId="0" applyFont="1" applyBorder="1" applyAlignment="1">
      <alignment horizontal="left" vertical="top" wrapText="1"/>
    </xf>
    <xf numFmtId="0" fontId="3" fillId="5" borderId="0" xfId="0" applyFont="1" applyFill="1" applyAlignment="1">
      <alignment vertical="center"/>
    </xf>
    <xf numFmtId="0" fontId="3" fillId="5" borderId="85" xfId="0" applyFont="1" applyFill="1" applyBorder="1" applyAlignment="1">
      <alignment vertical="center"/>
    </xf>
    <xf numFmtId="0" fontId="3" fillId="0" borderId="85" xfId="0" applyFont="1" applyBorder="1" applyAlignment="1">
      <alignment vertical="center"/>
    </xf>
    <xf numFmtId="166" fontId="48" fillId="5" borderId="6" xfId="0" applyNumberFormat="1" applyFont="1" applyFill="1" applyBorder="1" applyAlignment="1">
      <alignment horizontal="center"/>
    </xf>
    <xf numFmtId="0" fontId="48" fillId="5" borderId="6" xfId="0" applyFont="1" applyFill="1" applyBorder="1" applyAlignment="1">
      <alignment horizontal="left" wrapText="1"/>
    </xf>
    <xf numFmtId="1" fontId="48" fillId="5" borderId="6" xfId="0" applyNumberFormat="1" applyFont="1" applyFill="1" applyBorder="1" applyAlignment="1">
      <alignment horizontal="center"/>
    </xf>
    <xf numFmtId="0" fontId="48" fillId="5" borderId="6" xfId="0" applyFont="1" applyFill="1" applyBorder="1" applyAlignment="1">
      <alignment horizontal="left"/>
    </xf>
    <xf numFmtId="5" fontId="48" fillId="5" borderId="6" xfId="1" applyNumberFormat="1" applyFont="1" applyFill="1" applyBorder="1" applyProtection="1"/>
    <xf numFmtId="0" fontId="14" fillId="0" borderId="82" xfId="0" applyFont="1" applyBorder="1" applyAlignment="1">
      <alignment horizontal="left"/>
    </xf>
    <xf numFmtId="5" fontId="14" fillId="0" borderId="82" xfId="1" applyNumberFormat="1" applyFont="1" applyBorder="1" applyProtection="1"/>
    <xf numFmtId="164" fontId="14" fillId="0" borderId="82" xfId="0" applyNumberFormat="1" applyFont="1" applyBorder="1"/>
    <xf numFmtId="166" fontId="46" fillId="5" borderId="0" xfId="0" applyNumberFormat="1" applyFont="1" applyFill="1" applyAlignment="1">
      <alignment horizontal="left"/>
    </xf>
    <xf numFmtId="166" fontId="43" fillId="5" borderId="0" xfId="0" applyNumberFormat="1" applyFont="1" applyFill="1" applyAlignment="1">
      <alignment horizontal="left"/>
    </xf>
    <xf numFmtId="0" fontId="25" fillId="5" borderId="0" xfId="0" applyFont="1" applyFill="1" applyAlignment="1">
      <alignment horizontal="left"/>
    </xf>
    <xf numFmtId="164" fontId="25" fillId="5" borderId="0" xfId="0" applyNumberFormat="1" applyFont="1" applyFill="1"/>
    <xf numFmtId="166" fontId="46" fillId="5" borderId="0" xfId="0" applyNumberFormat="1" applyFont="1" applyFill="1"/>
    <xf numFmtId="166" fontId="43" fillId="5" borderId="0" xfId="0" applyNumberFormat="1" applyFont="1" applyFill="1"/>
    <xf numFmtId="166" fontId="46" fillId="5" borderId="15" xfId="0" applyNumberFormat="1" applyFont="1" applyFill="1" applyBorder="1"/>
    <xf numFmtId="5" fontId="3" fillId="5" borderId="0" xfId="1" applyNumberFormat="1" applyFont="1" applyFill="1" applyBorder="1" applyAlignment="1" applyProtection="1">
      <alignment vertical="center"/>
    </xf>
    <xf numFmtId="0" fontId="25" fillId="5" borderId="0" xfId="0" applyFont="1" applyFill="1"/>
    <xf numFmtId="0" fontId="25" fillId="5" borderId="6" xfId="0" applyFont="1" applyFill="1" applyBorder="1"/>
    <xf numFmtId="0" fontId="25" fillId="5" borderId="6" xfId="0" applyFont="1" applyFill="1" applyBorder="1" applyAlignment="1">
      <alignment horizontal="left"/>
    </xf>
    <xf numFmtId="5" fontId="33" fillId="0" borderId="0" xfId="1" applyNumberFormat="1" applyFont="1" applyBorder="1" applyAlignment="1" applyProtection="1">
      <alignment horizontal="center" vertical="center" wrapText="1"/>
    </xf>
    <xf numFmtId="0" fontId="14" fillId="0" borderId="82" xfId="0" applyFont="1" applyBorder="1"/>
    <xf numFmtId="0" fontId="14" fillId="0" borderId="82" xfId="0" applyFont="1" applyBorder="1" applyAlignment="1">
      <alignment horizontal="center"/>
    </xf>
    <xf numFmtId="0" fontId="14" fillId="0" borderId="83" xfId="0" applyFont="1" applyBorder="1"/>
    <xf numFmtId="0" fontId="45" fillId="5" borderId="0" xfId="0" applyFont="1" applyFill="1" applyAlignment="1">
      <alignment horizontal="center" vertical="center"/>
    </xf>
    <xf numFmtId="0" fontId="3" fillId="0" borderId="0" xfId="0" applyFont="1" applyAlignment="1">
      <alignment vertical="center" wrapText="1"/>
    </xf>
    <xf numFmtId="0" fontId="45" fillId="5" borderId="0" xfId="0" applyFont="1" applyFill="1" applyAlignment="1">
      <alignment horizontal="left" vertical="center" wrapText="1"/>
    </xf>
    <xf numFmtId="0" fontId="25" fillId="5" borderId="0" xfId="0" applyFont="1" applyFill="1" applyAlignment="1">
      <alignment vertical="center"/>
    </xf>
    <xf numFmtId="0" fontId="25" fillId="5" borderId="0" xfId="0" applyFont="1" applyFill="1" applyAlignment="1">
      <alignment horizontal="left" vertical="center"/>
    </xf>
    <xf numFmtId="166" fontId="14" fillId="0" borderId="82" xfId="0" applyNumberFormat="1" applyFont="1" applyBorder="1" applyAlignment="1">
      <alignment horizontal="center"/>
    </xf>
    <xf numFmtId="0" fontId="14" fillId="0" borderId="82" xfId="0" applyFont="1" applyBorder="1" applyAlignment="1">
      <alignment horizontal="left" wrapText="1"/>
    </xf>
    <xf numFmtId="1" fontId="14" fillId="0" borderId="82" xfId="0" applyNumberFormat="1" applyFont="1" applyBorder="1" applyAlignment="1">
      <alignment horizontal="center"/>
    </xf>
    <xf numFmtId="0" fontId="42" fillId="0" borderId="84" xfId="2" applyFont="1" applyBorder="1" applyAlignment="1" applyProtection="1">
      <protection locked="0" hidden="1"/>
    </xf>
    <xf numFmtId="0" fontId="11" fillId="8" borderId="0" xfId="0" applyFont="1" applyFill="1" applyProtection="1">
      <protection hidden="1"/>
    </xf>
    <xf numFmtId="15" fontId="11" fillId="8" borderId="0" xfId="0" applyNumberFormat="1" applyFont="1" applyFill="1" applyAlignment="1" applyProtection="1">
      <alignment horizontal="center"/>
      <protection hidden="1"/>
    </xf>
    <xf numFmtId="0" fontId="13" fillId="8" borderId="0" xfId="0" applyFont="1" applyFill="1" applyAlignment="1" applyProtection="1">
      <alignment vertical="top"/>
      <protection hidden="1"/>
    </xf>
    <xf numFmtId="0" fontId="11" fillId="8" borderId="0" xfId="0" applyFont="1" applyFill="1" applyAlignment="1" applyProtection="1">
      <alignment vertical="top"/>
      <protection hidden="1"/>
    </xf>
    <xf numFmtId="0" fontId="11" fillId="8" borderId="0" xfId="0" applyFont="1" applyFill="1" applyAlignment="1" applyProtection="1">
      <alignment horizontal="center" vertical="top"/>
      <protection hidden="1"/>
    </xf>
    <xf numFmtId="0" fontId="11" fillId="21" borderId="0" xfId="0" applyFont="1" applyFill="1" applyProtection="1">
      <protection hidden="1"/>
    </xf>
    <xf numFmtId="0" fontId="11" fillId="5" borderId="0" xfId="0" applyFont="1" applyFill="1" applyProtection="1">
      <protection hidden="1"/>
    </xf>
    <xf numFmtId="168" fontId="78" fillId="0" borderId="129" xfId="1" applyNumberFormat="1" applyFont="1" applyBorder="1" applyAlignment="1" applyProtection="1">
      <alignment horizontal="left" vertical="center" indent="1"/>
      <protection hidden="1"/>
    </xf>
    <xf numFmtId="0" fontId="79" fillId="0" borderId="130" xfId="0" applyFont="1" applyBorder="1" applyAlignment="1" applyProtection="1">
      <alignment horizontal="center" vertical="center"/>
      <protection hidden="1"/>
    </xf>
    <xf numFmtId="0" fontId="79" fillId="0" borderId="131" xfId="0" applyFont="1" applyBorder="1" applyAlignment="1" applyProtection="1">
      <alignment horizontal="left" vertical="center" indent="1"/>
      <protection hidden="1"/>
    </xf>
    <xf numFmtId="0" fontId="79" fillId="0" borderId="132" xfId="0" applyFont="1" applyBorder="1" applyAlignment="1" applyProtection="1">
      <alignment horizontal="left" vertical="center" indent="1"/>
      <protection hidden="1"/>
    </xf>
    <xf numFmtId="0" fontId="3" fillId="21" borderId="0" xfId="0" applyFont="1" applyFill="1" applyProtection="1">
      <protection hidden="1"/>
    </xf>
    <xf numFmtId="0" fontId="3" fillId="5" borderId="0" xfId="0" applyFont="1" applyFill="1" applyProtection="1">
      <protection hidden="1"/>
    </xf>
    <xf numFmtId="168" fontId="78" fillId="0" borderId="133" xfId="1" applyNumberFormat="1" applyFont="1" applyBorder="1" applyAlignment="1" applyProtection="1">
      <alignment horizontal="left" vertical="center" indent="1"/>
      <protection hidden="1"/>
    </xf>
    <xf numFmtId="0" fontId="79" fillId="0" borderId="134" xfId="0" applyFont="1" applyBorder="1" applyAlignment="1" applyProtection="1">
      <alignment horizontal="center" vertical="center"/>
      <protection hidden="1"/>
    </xf>
    <xf numFmtId="0" fontId="79" fillId="0" borderId="135" xfId="0" applyFont="1" applyBorder="1" applyAlignment="1" applyProtection="1">
      <alignment horizontal="left" vertical="center" indent="1"/>
      <protection hidden="1"/>
    </xf>
    <xf numFmtId="0" fontId="79" fillId="0" borderId="136" xfId="0" applyFont="1" applyBorder="1" applyAlignment="1" applyProtection="1">
      <alignment horizontal="left" vertical="center" indent="1"/>
      <protection hidden="1"/>
    </xf>
    <xf numFmtId="0" fontId="3" fillId="21" borderId="0" xfId="0" applyFont="1" applyFill="1" applyAlignment="1" applyProtection="1">
      <alignment horizontal="center"/>
      <protection hidden="1"/>
    </xf>
    <xf numFmtId="0" fontId="3" fillId="5" borderId="0" xfId="0" applyFont="1" applyFill="1" applyAlignment="1" applyProtection="1">
      <alignment horizontal="center"/>
      <protection hidden="1"/>
    </xf>
    <xf numFmtId="0" fontId="78" fillId="0" borderId="136" xfId="0" applyFont="1" applyBorder="1" applyAlignment="1" applyProtection="1">
      <alignment horizontal="left" vertical="center" indent="1"/>
      <protection hidden="1"/>
    </xf>
    <xf numFmtId="168" fontId="78" fillId="0" borderId="137" xfId="1" applyNumberFormat="1" applyFont="1" applyBorder="1" applyAlignment="1" applyProtection="1">
      <alignment horizontal="left" vertical="center" indent="1"/>
      <protection hidden="1"/>
    </xf>
    <xf numFmtId="0" fontId="79" fillId="0" borderId="138" xfId="0" applyFont="1" applyBorder="1" applyAlignment="1" applyProtection="1">
      <alignment horizontal="center" vertical="center"/>
      <protection hidden="1"/>
    </xf>
    <xf numFmtId="0" fontId="79" fillId="0" borderId="139" xfId="0" applyFont="1" applyBorder="1" applyAlignment="1" applyProtection="1">
      <alignment horizontal="left" vertical="center" indent="1"/>
      <protection hidden="1"/>
    </xf>
    <xf numFmtId="0" fontId="78" fillId="0" borderId="140" xfId="0" applyFont="1" applyBorder="1" applyAlignment="1" applyProtection="1">
      <alignment horizontal="left" vertical="center" indent="1"/>
      <protection hidden="1"/>
    </xf>
    <xf numFmtId="0" fontId="78" fillId="0" borderId="132" xfId="0" applyFont="1" applyBorder="1" applyAlignment="1" applyProtection="1">
      <alignment horizontal="left" vertical="center" indent="1"/>
      <protection hidden="1"/>
    </xf>
    <xf numFmtId="168" fontId="78" fillId="0" borderId="141" xfId="1" applyNumberFormat="1" applyFont="1" applyBorder="1" applyAlignment="1" applyProtection="1">
      <alignment horizontal="left" vertical="center" indent="1"/>
      <protection hidden="1"/>
    </xf>
    <xf numFmtId="0" fontId="79" fillId="0" borderId="142" xfId="0" applyFont="1" applyBorder="1" applyAlignment="1" applyProtection="1">
      <alignment horizontal="center" vertical="center"/>
      <protection hidden="1"/>
    </xf>
    <xf numFmtId="0" fontId="79" fillId="0" borderId="143" xfId="0" applyFont="1" applyBorder="1" applyAlignment="1" applyProtection="1">
      <alignment horizontal="left" vertical="center" indent="1"/>
      <protection hidden="1"/>
    </xf>
    <xf numFmtId="0" fontId="78" fillId="0" borderId="144" xfId="0" applyFont="1" applyBorder="1" applyAlignment="1" applyProtection="1">
      <alignment horizontal="left" vertical="center" indent="1"/>
      <protection hidden="1"/>
    </xf>
    <xf numFmtId="168" fontId="78" fillId="0" borderId="145" xfId="1" applyNumberFormat="1" applyFont="1" applyBorder="1" applyAlignment="1" applyProtection="1">
      <alignment horizontal="left" vertical="center" indent="1"/>
      <protection hidden="1"/>
    </xf>
    <xf numFmtId="0" fontId="79" fillId="0" borderId="146" xfId="0" applyFont="1" applyBorder="1" applyAlignment="1" applyProtection="1">
      <alignment horizontal="center" vertical="center"/>
      <protection hidden="1"/>
    </xf>
    <xf numFmtId="0" fontId="79" fillId="0" borderId="147" xfId="0" applyFont="1" applyBorder="1" applyAlignment="1" applyProtection="1">
      <alignment horizontal="left" vertical="center" indent="1"/>
      <protection hidden="1"/>
    </xf>
    <xf numFmtId="0" fontId="78" fillId="0" borderId="148" xfId="0" applyFont="1" applyBorder="1" applyAlignment="1" applyProtection="1">
      <alignment horizontal="left" vertical="center" indent="1"/>
      <protection hidden="1"/>
    </xf>
    <xf numFmtId="168" fontId="78" fillId="0" borderId="129" xfId="1" applyNumberFormat="1" applyFont="1" applyFill="1" applyBorder="1" applyAlignment="1" applyProtection="1">
      <alignment horizontal="left" vertical="center" indent="1"/>
      <protection hidden="1"/>
    </xf>
    <xf numFmtId="0" fontId="79" fillId="0" borderId="149" xfId="0" applyFont="1" applyBorder="1" applyAlignment="1" applyProtection="1">
      <alignment horizontal="center" vertical="center"/>
      <protection hidden="1"/>
    </xf>
    <xf numFmtId="0" fontId="79" fillId="0" borderId="150" xfId="0" applyFont="1" applyBorder="1" applyAlignment="1" applyProtection="1">
      <alignment horizontal="left" vertical="center" indent="1"/>
      <protection hidden="1"/>
    </xf>
    <xf numFmtId="0" fontId="79" fillId="0" borderId="151" xfId="0" applyFont="1" applyBorder="1" applyAlignment="1" applyProtection="1">
      <alignment horizontal="left" vertical="center" indent="1"/>
      <protection hidden="1"/>
    </xf>
    <xf numFmtId="0" fontId="79" fillId="0" borderId="130" xfId="0" applyFont="1" applyBorder="1" applyAlignment="1" applyProtection="1">
      <alignment horizontal="center" vertical="center" wrapText="1"/>
      <protection hidden="1"/>
    </xf>
    <xf numFmtId="0" fontId="79" fillId="0" borderId="131" xfId="0" applyFont="1" applyBorder="1" applyAlignment="1" applyProtection="1">
      <alignment horizontal="left" vertical="center" wrapText="1" indent="1"/>
      <protection hidden="1"/>
    </xf>
    <xf numFmtId="0" fontId="79" fillId="0" borderId="138" xfId="0" applyFont="1" applyBorder="1" applyAlignment="1" applyProtection="1">
      <alignment horizontal="center" vertical="center" wrapText="1"/>
      <protection hidden="1"/>
    </xf>
    <xf numFmtId="0" fontId="79" fillId="0" borderId="139" xfId="0" applyFont="1" applyBorder="1" applyAlignment="1" applyProtection="1">
      <alignment horizontal="left" vertical="center" wrapText="1" indent="1"/>
      <protection hidden="1"/>
    </xf>
    <xf numFmtId="0" fontId="79" fillId="0" borderId="134" xfId="0" applyFont="1" applyBorder="1" applyAlignment="1" applyProtection="1">
      <alignment horizontal="center" vertical="center" wrapText="1"/>
      <protection hidden="1"/>
    </xf>
    <xf numFmtId="0" fontId="79" fillId="0" borderId="135" xfId="0" applyFont="1" applyBorder="1" applyAlignment="1" applyProtection="1">
      <alignment horizontal="left" vertical="center" wrapText="1" indent="1"/>
      <protection hidden="1"/>
    </xf>
    <xf numFmtId="0" fontId="78" fillId="0" borderId="152" xfId="0" applyFont="1" applyBorder="1" applyAlignment="1" applyProtection="1">
      <alignment horizontal="left" vertical="center" indent="1"/>
      <protection hidden="1"/>
    </xf>
    <xf numFmtId="0" fontId="79" fillId="0" borderId="153" xfId="0" applyFont="1" applyBorder="1" applyAlignment="1" applyProtection="1">
      <alignment horizontal="center" vertical="center"/>
      <protection hidden="1"/>
    </xf>
    <xf numFmtId="168" fontId="78" fillId="22" borderId="133" xfId="1" applyNumberFormat="1" applyFont="1" applyFill="1" applyBorder="1" applyAlignment="1" applyProtection="1">
      <alignment horizontal="left" vertical="center" indent="1"/>
      <protection hidden="1"/>
    </xf>
    <xf numFmtId="0" fontId="79" fillId="22" borderId="135" xfId="0" applyFont="1" applyFill="1" applyBorder="1" applyAlignment="1" applyProtection="1">
      <alignment horizontal="left" vertical="center" indent="1"/>
      <protection hidden="1"/>
    </xf>
    <xf numFmtId="0" fontId="78" fillId="22" borderId="136" xfId="0" applyFont="1" applyFill="1" applyBorder="1" applyAlignment="1" applyProtection="1">
      <alignment horizontal="left" vertical="center" indent="1"/>
      <protection hidden="1"/>
    </xf>
    <xf numFmtId="168" fontId="78" fillId="22" borderId="141" xfId="1" applyNumberFormat="1" applyFont="1" applyFill="1" applyBorder="1" applyAlignment="1" applyProtection="1">
      <alignment horizontal="left" vertical="center" indent="1"/>
      <protection hidden="1"/>
    </xf>
    <xf numFmtId="0" fontId="79" fillId="22" borderId="143" xfId="0" applyFont="1" applyFill="1" applyBorder="1" applyAlignment="1" applyProtection="1">
      <alignment horizontal="left" vertical="center" indent="1"/>
      <protection hidden="1"/>
    </xf>
    <xf numFmtId="0" fontId="80" fillId="22" borderId="136" xfId="0" applyFont="1" applyFill="1" applyBorder="1" applyAlignment="1" applyProtection="1">
      <alignment horizontal="left" indent="1"/>
      <protection hidden="1"/>
    </xf>
    <xf numFmtId="0" fontId="78" fillId="22" borderId="152" xfId="0" applyFont="1" applyFill="1" applyBorder="1" applyAlignment="1" applyProtection="1">
      <alignment horizontal="left" vertical="center" indent="1"/>
      <protection hidden="1"/>
    </xf>
    <xf numFmtId="0" fontId="79" fillId="0" borderId="139" xfId="0" applyFont="1" applyBorder="1" applyAlignment="1" applyProtection="1">
      <alignment horizontal="center" vertical="center"/>
      <protection hidden="1"/>
    </xf>
    <xf numFmtId="0" fontId="79" fillId="0" borderId="154" xfId="0" applyFont="1" applyBorder="1" applyAlignment="1" applyProtection="1">
      <alignment horizontal="center" vertical="center"/>
      <protection hidden="1"/>
    </xf>
    <xf numFmtId="0" fontId="79" fillId="5" borderId="135" xfId="0" applyFont="1" applyFill="1" applyBorder="1" applyAlignment="1" applyProtection="1">
      <alignment horizontal="left" vertical="center" indent="1"/>
      <protection hidden="1"/>
    </xf>
    <xf numFmtId="168" fontId="78" fillId="0" borderId="155" xfId="1" applyNumberFormat="1" applyFont="1" applyBorder="1" applyAlignment="1" applyProtection="1">
      <alignment horizontal="left" vertical="center" indent="1"/>
      <protection hidden="1"/>
    </xf>
    <xf numFmtId="0" fontId="79" fillId="0" borderId="154" xfId="0" applyFont="1" applyBorder="1" applyAlignment="1" applyProtection="1">
      <alignment horizontal="left" vertical="center" indent="1"/>
      <protection hidden="1"/>
    </xf>
    <xf numFmtId="0" fontId="78" fillId="0" borderId="156" xfId="0" applyFont="1" applyBorder="1" applyAlignment="1" applyProtection="1">
      <alignment horizontal="left" vertical="center" indent="1"/>
      <protection hidden="1"/>
    </xf>
    <xf numFmtId="0" fontId="78" fillId="0" borderId="140" xfId="0" applyFont="1" applyBorder="1" applyAlignment="1" applyProtection="1">
      <alignment horizontal="left" vertical="center" wrapText="1" indent="1"/>
      <protection hidden="1"/>
    </xf>
    <xf numFmtId="0" fontId="81" fillId="16" borderId="157" xfId="0" applyFont="1" applyFill="1" applyBorder="1" applyAlignment="1" applyProtection="1">
      <alignment horizontal="left" vertical="center" wrapText="1" indent="1"/>
      <protection hidden="1"/>
    </xf>
    <xf numFmtId="0" fontId="81" fillId="16" borderId="158" xfId="0" applyFont="1" applyFill="1" applyBorder="1" applyAlignment="1" applyProtection="1">
      <alignment horizontal="left" vertical="center" wrapText="1" indent="1"/>
      <protection hidden="1"/>
    </xf>
    <xf numFmtId="0" fontId="81" fillId="16" borderId="159" xfId="0" applyFont="1" applyFill="1" applyBorder="1" applyAlignment="1" applyProtection="1">
      <alignment horizontal="left" vertical="center" indent="1"/>
      <protection hidden="1"/>
    </xf>
    <xf numFmtId="0" fontId="81" fillId="16" borderId="160" xfId="0" applyFont="1" applyFill="1" applyBorder="1" applyAlignment="1" applyProtection="1">
      <alignment horizontal="left" vertical="center" indent="1"/>
      <protection hidden="1"/>
    </xf>
    <xf numFmtId="0" fontId="79" fillId="0" borderId="130" xfId="0" applyFont="1" applyBorder="1" applyAlignment="1" applyProtection="1">
      <alignment horizontal="left" vertical="center" indent="1"/>
      <protection hidden="1"/>
    </xf>
    <xf numFmtId="168" fontId="78" fillId="0" borderId="155" xfId="1" applyNumberFormat="1" applyFont="1" applyFill="1" applyBorder="1" applyAlignment="1" applyProtection="1">
      <alignment horizontal="left" vertical="center" indent="1"/>
      <protection hidden="1"/>
    </xf>
    <xf numFmtId="0" fontId="79" fillId="0" borderId="153" xfId="0" applyFont="1" applyBorder="1" applyAlignment="1" applyProtection="1">
      <alignment horizontal="left" vertical="center" indent="1"/>
      <protection hidden="1"/>
    </xf>
    <xf numFmtId="0" fontId="82" fillId="8" borderId="0" xfId="0" applyFont="1" applyFill="1" applyAlignment="1" applyProtection="1">
      <alignment wrapText="1"/>
      <protection hidden="1"/>
    </xf>
    <xf numFmtId="0" fontId="82" fillId="21" borderId="0" xfId="0" applyFont="1" applyFill="1" applyProtection="1">
      <protection hidden="1"/>
    </xf>
    <xf numFmtId="0" fontId="74" fillId="21" borderId="0" xfId="0" applyFont="1" applyFill="1" applyAlignment="1" applyProtection="1">
      <alignment horizontal="center"/>
      <protection hidden="1"/>
    </xf>
    <xf numFmtId="0" fontId="74" fillId="5" borderId="0" xfId="0" applyFont="1" applyFill="1" applyAlignment="1" applyProtection="1">
      <alignment horizontal="center"/>
      <protection hidden="1"/>
    </xf>
    <xf numFmtId="0" fontId="82" fillId="5" borderId="0" xfId="0" applyFont="1" applyFill="1" applyAlignment="1" applyProtection="1">
      <alignment wrapText="1"/>
      <protection hidden="1"/>
    </xf>
    <xf numFmtId="0" fontId="82" fillId="21" borderId="0" xfId="0" applyFont="1" applyFill="1" applyAlignment="1" applyProtection="1">
      <alignment wrapText="1"/>
      <protection hidden="1"/>
    </xf>
    <xf numFmtId="0" fontId="11" fillId="8" borderId="0" xfId="0" applyFont="1" applyFill="1" applyAlignment="1" applyProtection="1">
      <alignment wrapText="1"/>
      <protection hidden="1"/>
    </xf>
    <xf numFmtId="168" fontId="78" fillId="0" borderId="133" xfId="1" applyNumberFormat="1" applyFont="1" applyFill="1" applyBorder="1" applyAlignment="1" applyProtection="1">
      <alignment horizontal="left" vertical="center" indent="1"/>
      <protection hidden="1"/>
    </xf>
    <xf numFmtId="0" fontId="79" fillId="0" borderId="134" xfId="0" applyFont="1" applyBorder="1" applyAlignment="1" applyProtection="1">
      <alignment horizontal="left" vertical="center" indent="1"/>
      <protection hidden="1"/>
    </xf>
    <xf numFmtId="0" fontId="11" fillId="5" borderId="0" xfId="0" applyFont="1" applyFill="1" applyAlignment="1" applyProtection="1">
      <alignment wrapText="1"/>
      <protection hidden="1"/>
    </xf>
    <xf numFmtId="0" fontId="11" fillId="21" borderId="0" xfId="0" applyFont="1" applyFill="1" applyAlignment="1" applyProtection="1">
      <alignment wrapText="1"/>
      <protection hidden="1"/>
    </xf>
    <xf numFmtId="0" fontId="79" fillId="0" borderId="142" xfId="0" applyFont="1" applyBorder="1" applyAlignment="1" applyProtection="1">
      <alignment horizontal="left" vertical="center" indent="1"/>
      <protection hidden="1"/>
    </xf>
    <xf numFmtId="0" fontId="79" fillId="0" borderId="138" xfId="0" applyFont="1" applyBorder="1" applyAlignment="1" applyProtection="1">
      <alignment horizontal="left" vertical="center" indent="1"/>
      <protection hidden="1"/>
    </xf>
    <xf numFmtId="0" fontId="82" fillId="8" borderId="0" xfId="0" applyFont="1" applyFill="1" applyProtection="1">
      <protection hidden="1"/>
    </xf>
    <xf numFmtId="0" fontId="81" fillId="16" borderId="158" xfId="0" applyFont="1" applyFill="1" applyBorder="1" applyAlignment="1" applyProtection="1">
      <alignment horizontal="left" vertical="center" indent="1"/>
      <protection hidden="1"/>
    </xf>
    <xf numFmtId="0" fontId="82" fillId="5" borderId="0" xfId="0" applyFont="1" applyFill="1" applyProtection="1">
      <protection hidden="1"/>
    </xf>
    <xf numFmtId="0" fontId="43" fillId="0" borderId="162" xfId="0" applyFont="1" applyBorder="1" applyAlignment="1" applyProtection="1">
      <alignment horizontal="left" vertical="center"/>
      <protection hidden="1"/>
    </xf>
    <xf numFmtId="0" fontId="85" fillId="0" borderId="0" xfId="0" applyFont="1" applyAlignment="1" applyProtection="1">
      <alignment vertical="center"/>
      <protection hidden="1"/>
    </xf>
    <xf numFmtId="15" fontId="11" fillId="21" borderId="0" xfId="0" applyNumberFormat="1" applyFont="1" applyFill="1" applyAlignment="1" applyProtection="1">
      <alignment horizontal="center"/>
      <protection hidden="1"/>
    </xf>
    <xf numFmtId="15" fontId="11" fillId="5" borderId="0" xfId="0" applyNumberFormat="1" applyFont="1" applyFill="1" applyAlignment="1" applyProtection="1">
      <alignment horizontal="center"/>
      <protection hidden="1"/>
    </xf>
    <xf numFmtId="0" fontId="13" fillId="5" borderId="0" xfId="0" applyFont="1" applyFill="1" applyAlignment="1" applyProtection="1">
      <alignment vertical="top"/>
      <protection hidden="1"/>
    </xf>
    <xf numFmtId="0" fontId="11" fillId="5" borderId="0" xfId="0" applyFont="1" applyFill="1" applyAlignment="1" applyProtection="1">
      <alignment vertical="top"/>
      <protection hidden="1"/>
    </xf>
    <xf numFmtId="0" fontId="13" fillId="21" borderId="0" xfId="0" applyFont="1" applyFill="1" applyAlignment="1" applyProtection="1">
      <alignment vertical="top"/>
      <protection hidden="1"/>
    </xf>
    <xf numFmtId="0" fontId="11" fillId="21" borderId="0" xfId="0" applyFont="1" applyFill="1" applyAlignment="1" applyProtection="1">
      <alignment vertical="top"/>
      <protection hidden="1"/>
    </xf>
    <xf numFmtId="0" fontId="11" fillId="21" borderId="0" xfId="0" applyFont="1" applyFill="1" applyAlignment="1" applyProtection="1">
      <alignment horizontal="center" vertical="top"/>
      <protection hidden="1"/>
    </xf>
    <xf numFmtId="0" fontId="3" fillId="19" borderId="107" xfId="17" applyFont="1" applyFill="1" applyBorder="1" applyAlignment="1" applyProtection="1">
      <alignment horizontal="left" vertical="top" wrapText="1"/>
      <protection hidden="1"/>
    </xf>
    <xf numFmtId="0" fontId="3" fillId="0" borderId="0" xfId="18" applyFont="1" applyAlignment="1" applyProtection="1">
      <alignment horizontal="left" vertical="center" wrapText="1"/>
      <protection hidden="1"/>
    </xf>
    <xf numFmtId="0" fontId="34" fillId="18" borderId="107" xfId="17" applyFont="1" applyFill="1" applyBorder="1" applyAlignment="1" applyProtection="1">
      <alignment horizontal="left" vertical="top" wrapText="1"/>
      <protection hidden="1"/>
    </xf>
    <xf numFmtId="0" fontId="3" fillId="16" borderId="107" xfId="17" applyFont="1" applyFill="1" applyBorder="1" applyAlignment="1" applyProtection="1">
      <alignment horizontal="left" vertical="top" wrapText="1"/>
      <protection hidden="1"/>
    </xf>
    <xf numFmtId="0" fontId="31" fillId="0" borderId="30" xfId="17" applyFont="1" applyBorder="1" applyAlignment="1" applyProtection="1">
      <alignment horizontal="center" vertical="center" wrapText="1"/>
      <protection locked="0"/>
    </xf>
    <xf numFmtId="0" fontId="27" fillId="23" borderId="163" xfId="20" applyFont="1" applyFill="1" applyBorder="1"/>
    <xf numFmtId="0" fontId="86" fillId="23" borderId="163" xfId="20" applyFont="1" applyFill="1" applyBorder="1" applyAlignment="1">
      <alignment vertical="center"/>
    </xf>
    <xf numFmtId="0" fontId="14" fillId="24" borderId="89" xfId="20" applyFont="1" applyFill="1" applyBorder="1"/>
    <xf numFmtId="0" fontId="19" fillId="24" borderId="89" xfId="20" applyFont="1" applyFill="1" applyBorder="1" applyAlignment="1">
      <alignment vertical="center"/>
    </xf>
    <xf numFmtId="0" fontId="14" fillId="0" borderId="89" xfId="20" applyFont="1" applyBorder="1"/>
    <xf numFmtId="0" fontId="14" fillId="0" borderId="164" xfId="20" applyFont="1" applyBorder="1" applyAlignment="1">
      <alignment vertical="top" wrapText="1"/>
    </xf>
    <xf numFmtId="0" fontId="17" fillId="0" borderId="164" xfId="20" applyFont="1" applyBorder="1" applyAlignment="1">
      <alignment vertical="top" wrapText="1"/>
    </xf>
    <xf numFmtId="0" fontId="19" fillId="0" borderId="164" xfId="20" applyFont="1" applyBorder="1" applyAlignment="1">
      <alignment vertical="center"/>
    </xf>
    <xf numFmtId="0" fontId="31" fillId="0" borderId="1" xfId="17" applyFont="1" applyBorder="1" applyAlignment="1" applyProtection="1">
      <alignment horizontal="center" vertical="center" wrapText="1"/>
      <protection locked="0"/>
    </xf>
    <xf numFmtId="0" fontId="31" fillId="0" borderId="34" xfId="17" applyFont="1" applyBorder="1" applyAlignment="1" applyProtection="1">
      <alignment horizontal="center" vertical="center" wrapText="1"/>
      <protection locked="0"/>
    </xf>
    <xf numFmtId="0" fontId="3" fillId="0" borderId="84" xfId="18" applyFont="1" applyBorder="1" applyAlignment="1" applyProtection="1">
      <alignment vertical="top" wrapText="1"/>
      <protection hidden="1"/>
    </xf>
    <xf numFmtId="0" fontId="18" fillId="25" borderId="13" xfId="0" applyFont="1" applyFill="1" applyBorder="1" applyAlignment="1">
      <alignment horizontal="center" vertical="center"/>
    </xf>
    <xf numFmtId="0" fontId="11" fillId="3" borderId="0" xfId="0" applyFont="1" applyFill="1"/>
    <xf numFmtId="169" fontId="14" fillId="26" borderId="165" xfId="0" applyNumberFormat="1" applyFont="1" applyFill="1" applyBorder="1" applyAlignment="1">
      <alignment horizontal="center" vertical="center"/>
    </xf>
    <xf numFmtId="169" fontId="14" fillId="26" borderId="28" xfId="0" applyNumberFormat="1" applyFont="1" applyFill="1" applyBorder="1" applyAlignment="1">
      <alignment horizontal="center" vertical="center"/>
    </xf>
    <xf numFmtId="0" fontId="14" fillId="26" borderId="28" xfId="0" applyFont="1" applyFill="1" applyBorder="1" applyAlignment="1">
      <alignment horizontal="center" vertical="center"/>
    </xf>
    <xf numFmtId="169" fontId="15" fillId="26" borderId="28" xfId="4" applyNumberFormat="1" applyFont="1" applyFill="1" applyBorder="1" applyAlignment="1">
      <alignment horizontal="center" vertical="center"/>
    </xf>
    <xf numFmtId="173" fontId="15" fillId="26" borderId="29" xfId="4" applyNumberFormat="1" applyFont="1" applyFill="1" applyBorder="1" applyAlignment="1">
      <alignment horizontal="center" vertical="center"/>
    </xf>
    <xf numFmtId="165" fontId="3" fillId="5" borderId="1" xfId="1" applyNumberFormat="1" applyFont="1" applyFill="1" applyBorder="1" applyAlignment="1" applyProtection="1">
      <alignment vertical="center" wrapText="1"/>
      <protection hidden="1"/>
    </xf>
    <xf numFmtId="0" fontId="25" fillId="5" borderId="14" xfId="4" applyFont="1" applyFill="1" applyBorder="1" applyAlignment="1">
      <alignment horizontal="left" vertical="top" wrapText="1"/>
    </xf>
    <xf numFmtId="0" fontId="25" fillId="5" borderId="12" xfId="4" applyFont="1" applyFill="1" applyBorder="1" applyAlignment="1">
      <alignment horizontal="left" vertical="top" wrapText="1"/>
    </xf>
    <xf numFmtId="0" fontId="25" fillId="5" borderId="17" xfId="4" applyFont="1" applyFill="1" applyBorder="1" applyAlignment="1">
      <alignment horizontal="left" vertical="top" wrapText="1"/>
    </xf>
    <xf numFmtId="0" fontId="85" fillId="0" borderId="0" xfId="0" applyFont="1" applyAlignment="1" applyProtection="1">
      <alignment horizontal="left" vertical="center" wrapText="1"/>
      <protection hidden="1"/>
    </xf>
    <xf numFmtId="0" fontId="85" fillId="0" borderId="162" xfId="0" applyFont="1" applyBorder="1" applyAlignment="1" applyProtection="1">
      <alignment horizontal="left" vertical="center" wrapText="1"/>
      <protection hidden="1"/>
    </xf>
    <xf numFmtId="0" fontId="87" fillId="0" borderId="135" xfId="0" applyFont="1" applyBorder="1" applyAlignment="1" applyProtection="1">
      <alignment horizontal="left" vertical="center" indent="1"/>
      <protection hidden="1"/>
    </xf>
    <xf numFmtId="0" fontId="89" fillId="16" borderId="7" xfId="0" applyFont="1" applyFill="1" applyBorder="1" applyAlignment="1">
      <alignment vertical="center"/>
    </xf>
    <xf numFmtId="0" fontId="90" fillId="16" borderId="6" xfId="0" applyFont="1" applyFill="1" applyBorder="1" applyAlignment="1">
      <alignment horizontal="left" vertical="center"/>
    </xf>
    <xf numFmtId="0" fontId="91" fillId="16" borderId="10" xfId="0" applyFont="1" applyFill="1" applyBorder="1" applyAlignment="1">
      <alignment horizontal="center" vertical="center"/>
    </xf>
    <xf numFmtId="0" fontId="90" fillId="16" borderId="5" xfId="0" applyFont="1" applyFill="1" applyBorder="1" applyAlignment="1">
      <alignment vertical="center" wrapText="1"/>
    </xf>
    <xf numFmtId="0" fontId="92" fillId="5" borderId="17" xfId="0" applyFont="1" applyFill="1" applyBorder="1"/>
    <xf numFmtId="0" fontId="92" fillId="5" borderId="12" xfId="0" applyFont="1" applyFill="1" applyBorder="1"/>
    <xf numFmtId="0" fontId="93" fillId="5" borderId="14" xfId="0" applyFont="1" applyFill="1" applyBorder="1" applyAlignment="1">
      <alignment vertical="center"/>
    </xf>
    <xf numFmtId="0" fontId="94" fillId="21" borderId="0" xfId="0" applyFont="1" applyFill="1" applyProtection="1">
      <protection hidden="1"/>
    </xf>
    <xf numFmtId="0" fontId="88" fillId="0" borderId="0" xfId="0" applyFont="1" applyAlignment="1" applyProtection="1">
      <alignment vertical="top" wrapText="1"/>
      <protection hidden="1"/>
    </xf>
    <xf numFmtId="0" fontId="19" fillId="0" borderId="81" xfId="0" applyFont="1" applyBorder="1" applyAlignment="1">
      <alignment horizontal="center"/>
    </xf>
    <xf numFmtId="0" fontId="19" fillId="0" borderId="82" xfId="0" applyFont="1" applyBorder="1" applyAlignment="1">
      <alignment horizontal="center"/>
    </xf>
    <xf numFmtId="0" fontId="19" fillId="0" borderId="83" xfId="0" applyFont="1" applyBorder="1" applyAlignment="1">
      <alignment horizontal="center"/>
    </xf>
    <xf numFmtId="0" fontId="3" fillId="5" borderId="0" xfId="0" applyFont="1" applyFill="1" applyAlignment="1">
      <alignment horizontal="left" vertical="top" wrapText="1"/>
    </xf>
    <xf numFmtId="0" fontId="3" fillId="5" borderId="85" xfId="0" applyFont="1" applyFill="1" applyBorder="1" applyAlignment="1">
      <alignment horizontal="left" vertical="top" wrapText="1"/>
    </xf>
    <xf numFmtId="0" fontId="40" fillId="5" borderId="0" xfId="2" applyFont="1" applyFill="1" applyBorder="1" applyAlignment="1" applyProtection="1">
      <alignment horizontal="left" vertical="top" wrapText="1"/>
      <protection locked="0"/>
    </xf>
    <xf numFmtId="0" fontId="42" fillId="5" borderId="0" xfId="0" applyFont="1" applyFill="1" applyAlignment="1">
      <alignment horizontal="left" vertical="top" wrapText="1"/>
    </xf>
    <xf numFmtId="0" fontId="42" fillId="5" borderId="85" xfId="0" applyFont="1" applyFill="1" applyBorder="1" applyAlignment="1">
      <alignment horizontal="left" vertical="top" wrapText="1"/>
    </xf>
    <xf numFmtId="0" fontId="40" fillId="5" borderId="0" xfId="2" applyFont="1" applyFill="1" applyBorder="1" applyAlignment="1" applyProtection="1">
      <alignment horizontal="left" vertical="top" wrapText="1"/>
    </xf>
    <xf numFmtId="0" fontId="77" fillId="5" borderId="0" xfId="0" applyFont="1" applyFill="1" applyAlignment="1">
      <alignment horizontal="left" vertical="center"/>
    </xf>
    <xf numFmtId="0" fontId="32" fillId="5" borderId="0" xfId="0" applyFont="1" applyFill="1" applyAlignment="1">
      <alignment horizontal="left" vertical="center"/>
    </xf>
    <xf numFmtId="0" fontId="19" fillId="16" borderId="86" xfId="0" applyFont="1" applyFill="1" applyBorder="1" applyAlignment="1">
      <alignment horizontal="center"/>
    </xf>
    <xf numFmtId="0" fontId="19" fillId="16" borderId="87" xfId="0" applyFont="1" applyFill="1" applyBorder="1" applyAlignment="1">
      <alignment horizontal="center"/>
    </xf>
    <xf numFmtId="0" fontId="19" fillId="16" borderId="88" xfId="0" applyFont="1" applyFill="1" applyBorder="1" applyAlignment="1">
      <alignment horizontal="center"/>
    </xf>
    <xf numFmtId="0" fontId="43" fillId="5" borderId="0" xfId="0" applyFont="1" applyFill="1" applyAlignment="1">
      <alignment horizontal="left" vertical="top"/>
    </xf>
    <xf numFmtId="0" fontId="19" fillId="5" borderId="16" xfId="0" applyFont="1" applyFill="1" applyBorder="1" applyAlignment="1">
      <alignment horizontal="left" vertical="top" wrapText="1"/>
    </xf>
    <xf numFmtId="0" fontId="19" fillId="5" borderId="2" xfId="0" applyFont="1" applyFill="1" applyBorder="1" applyAlignment="1">
      <alignment horizontal="left" vertical="top" wrapText="1"/>
    </xf>
    <xf numFmtId="0" fontId="19" fillId="5" borderId="3" xfId="0" applyFont="1" applyFill="1" applyBorder="1" applyAlignment="1">
      <alignment horizontal="left" vertical="top" wrapText="1"/>
    </xf>
    <xf numFmtId="0" fontId="19" fillId="5" borderId="15" xfId="0" applyFont="1" applyFill="1" applyBorder="1" applyAlignment="1">
      <alignment horizontal="left" vertical="top" wrapText="1"/>
    </xf>
    <xf numFmtId="0" fontId="19" fillId="5" borderId="0" xfId="0" applyFont="1" applyFill="1" applyAlignment="1">
      <alignment horizontal="left" vertical="top" wrapText="1"/>
    </xf>
    <xf numFmtId="0" fontId="19" fillId="5" borderId="4" xfId="0" applyFont="1" applyFill="1" applyBorder="1" applyAlignment="1">
      <alignment horizontal="left" vertical="top" wrapText="1"/>
    </xf>
    <xf numFmtId="0" fontId="19" fillId="5" borderId="5" xfId="0" applyFont="1" applyFill="1" applyBorder="1" applyAlignment="1">
      <alignment horizontal="left" vertical="top" wrapText="1"/>
    </xf>
    <xf numFmtId="0" fontId="19" fillId="5" borderId="6" xfId="0" applyFont="1" applyFill="1" applyBorder="1" applyAlignment="1">
      <alignment horizontal="left" vertical="top" wrapText="1"/>
    </xf>
    <xf numFmtId="0" fontId="19" fillId="5" borderId="7" xfId="0" applyFont="1" applyFill="1" applyBorder="1" applyAlignment="1">
      <alignment horizontal="left" vertical="top" wrapText="1"/>
    </xf>
    <xf numFmtId="0" fontId="25" fillId="5" borderId="114" xfId="0" applyFont="1" applyFill="1" applyBorder="1" applyAlignment="1" applyProtection="1">
      <alignment horizontal="left" vertical="center"/>
      <protection locked="0"/>
    </xf>
    <xf numFmtId="0" fontId="25" fillId="5" borderId="115" xfId="0" applyFont="1" applyFill="1" applyBorder="1" applyAlignment="1" applyProtection="1">
      <alignment horizontal="left" vertical="center"/>
      <protection locked="0"/>
    </xf>
    <xf numFmtId="0" fontId="3" fillId="17" borderId="0" xfId="0" applyFont="1" applyFill="1" applyAlignment="1">
      <alignment horizontal="left" vertical="top" wrapText="1"/>
    </xf>
    <xf numFmtId="0" fontId="3" fillId="17" borderId="85" xfId="0" applyFont="1" applyFill="1" applyBorder="1" applyAlignment="1">
      <alignment horizontal="left" vertical="top" wrapText="1"/>
    </xf>
    <xf numFmtId="0" fontId="3" fillId="0" borderId="69" xfId="0" applyFont="1" applyBorder="1" applyAlignment="1" applyProtection="1">
      <alignment horizontal="left" vertical="center" wrapText="1"/>
      <protection locked="0"/>
    </xf>
    <xf numFmtId="0" fontId="3" fillId="0" borderId="57" xfId="0" applyFont="1" applyBorder="1" applyAlignment="1" applyProtection="1">
      <alignment horizontal="left" vertical="center" wrapText="1"/>
      <protection locked="0"/>
    </xf>
    <xf numFmtId="166" fontId="31" fillId="16" borderId="113" xfId="0" applyNumberFormat="1" applyFont="1" applyFill="1" applyBorder="1" applyAlignment="1">
      <alignment horizontal="left" vertical="center"/>
    </xf>
    <xf numFmtId="166" fontId="31" fillId="16" borderId="114" xfId="0" applyNumberFormat="1" applyFont="1" applyFill="1" applyBorder="1" applyAlignment="1">
      <alignment horizontal="left" vertical="center"/>
    </xf>
    <xf numFmtId="0" fontId="3" fillId="16" borderId="14" xfId="0" applyFont="1" applyFill="1" applyBorder="1" applyAlignment="1">
      <alignment horizontal="center"/>
    </xf>
    <xf numFmtId="0" fontId="3" fillId="16" borderId="12" xfId="0" applyFont="1" applyFill="1" applyBorder="1" applyAlignment="1">
      <alignment horizontal="center"/>
    </xf>
    <xf numFmtId="0" fontId="3" fillId="16" borderId="17" xfId="0" applyFont="1" applyFill="1" applyBorder="1" applyAlignment="1">
      <alignment horizontal="center"/>
    </xf>
    <xf numFmtId="0" fontId="32" fillId="0" borderId="5" xfId="0" applyFont="1" applyBorder="1" applyAlignment="1">
      <alignment horizontal="center"/>
    </xf>
    <xf numFmtId="0" fontId="32" fillId="0" borderId="6" xfId="0" applyFont="1" applyBorder="1" applyAlignment="1">
      <alignment horizontal="center"/>
    </xf>
    <xf numFmtId="0" fontId="32" fillId="0" borderId="94" xfId="0" applyFont="1" applyBorder="1" applyAlignment="1">
      <alignment horizontal="center"/>
    </xf>
    <xf numFmtId="0" fontId="25" fillId="5" borderId="0" xfId="0" applyFont="1" applyFill="1" applyAlignment="1">
      <alignment horizontal="center"/>
    </xf>
    <xf numFmtId="0" fontId="25" fillId="5" borderId="85" xfId="0" applyFont="1" applyFill="1" applyBorder="1" applyAlignment="1">
      <alignment horizontal="center"/>
    </xf>
    <xf numFmtId="1" fontId="3" fillId="0" borderId="37" xfId="0" applyNumberFormat="1" applyFont="1" applyBorder="1" applyAlignment="1" applyProtection="1">
      <alignment horizontal="left" vertical="center" wrapText="1"/>
      <protection locked="0"/>
    </xf>
    <xf numFmtId="1" fontId="3" fillId="0" borderId="12" xfId="0" applyNumberFormat="1" applyFont="1" applyBorder="1" applyAlignment="1" applyProtection="1">
      <alignment horizontal="left" vertical="center" wrapText="1"/>
      <protection locked="0"/>
    </xf>
    <xf numFmtId="1" fontId="3" fillId="0" borderId="38" xfId="0" applyNumberFormat="1" applyFont="1" applyBorder="1" applyAlignment="1" applyProtection="1">
      <alignment horizontal="left" vertical="center" wrapText="1"/>
      <protection locked="0"/>
    </xf>
    <xf numFmtId="0" fontId="33" fillId="0" borderId="0" xfId="0" applyFont="1" applyAlignment="1" applyProtection="1">
      <alignment horizontal="center" wrapText="1"/>
      <protection hidden="1"/>
    </xf>
    <xf numFmtId="0" fontId="33" fillId="0" borderId="85" xfId="0" applyFont="1" applyBorder="1" applyAlignment="1" applyProtection="1">
      <alignment horizontal="center" wrapText="1"/>
      <protection hidden="1"/>
    </xf>
    <xf numFmtId="0" fontId="33" fillId="17" borderId="14" xfId="0" applyFont="1" applyFill="1" applyBorder="1" applyAlignment="1" applyProtection="1">
      <alignment horizontal="center" vertical="center" wrapText="1"/>
      <protection hidden="1"/>
    </xf>
    <xf numFmtId="0" fontId="33" fillId="17" borderId="17" xfId="0" applyFont="1" applyFill="1" applyBorder="1" applyAlignment="1" applyProtection="1">
      <alignment horizontal="center" vertical="center" wrapText="1"/>
      <protection hidden="1"/>
    </xf>
    <xf numFmtId="0" fontId="31" fillId="16" borderId="14" xfId="0" applyFont="1" applyFill="1" applyBorder="1" applyAlignment="1">
      <alignment horizontal="center" vertical="center" wrapText="1"/>
    </xf>
    <xf numFmtId="0" fontId="31" fillId="16" borderId="17" xfId="0" applyFont="1" applyFill="1" applyBorder="1" applyAlignment="1">
      <alignment horizontal="center" vertical="center" wrapText="1"/>
    </xf>
    <xf numFmtId="0" fontId="31" fillId="16" borderId="37" xfId="0" applyFont="1" applyFill="1" applyBorder="1" applyAlignment="1">
      <alignment horizontal="center" vertical="center" wrapText="1"/>
    </xf>
    <xf numFmtId="0" fontId="31" fillId="16" borderId="38" xfId="0" applyFont="1" applyFill="1" applyBorder="1" applyAlignment="1">
      <alignment horizontal="center" vertical="center" wrapText="1"/>
    </xf>
    <xf numFmtId="0" fontId="37" fillId="17" borderId="82" xfId="0" applyFont="1" applyFill="1" applyBorder="1" applyAlignment="1">
      <alignment horizontal="left" vertical="center" wrapText="1"/>
    </xf>
    <xf numFmtId="0" fontId="37" fillId="17" borderId="83" xfId="0" applyFont="1" applyFill="1" applyBorder="1" applyAlignment="1">
      <alignment horizontal="left" vertical="center" wrapText="1"/>
    </xf>
    <xf numFmtId="0" fontId="51" fillId="17" borderId="5" xfId="0" applyFont="1" applyFill="1" applyBorder="1" applyAlignment="1">
      <alignment horizontal="left" vertical="top" wrapText="1"/>
    </xf>
    <xf numFmtId="0" fontId="51" fillId="17" borderId="6" xfId="0" applyFont="1" applyFill="1" applyBorder="1" applyAlignment="1">
      <alignment horizontal="left" vertical="top" wrapText="1"/>
    </xf>
    <xf numFmtId="0" fontId="51" fillId="17" borderId="7" xfId="0" applyFont="1" applyFill="1" applyBorder="1" applyAlignment="1">
      <alignment horizontal="left" vertical="top" wrapText="1"/>
    </xf>
    <xf numFmtId="166" fontId="31" fillId="16" borderId="116" xfId="0" applyNumberFormat="1" applyFont="1" applyFill="1" applyBorder="1" applyAlignment="1">
      <alignment horizontal="left" vertical="center"/>
    </xf>
    <xf numFmtId="166" fontId="31" fillId="16" borderId="89" xfId="0" applyNumberFormat="1" applyFont="1" applyFill="1" applyBorder="1" applyAlignment="1">
      <alignment horizontal="left" vertical="center"/>
    </xf>
    <xf numFmtId="164" fontId="49" fillId="5" borderId="47" xfId="0" applyNumberFormat="1" applyFont="1" applyFill="1" applyBorder="1" applyAlignment="1">
      <alignment horizontal="center" vertical="center" wrapText="1"/>
    </xf>
    <xf numFmtId="164" fontId="49" fillId="5" borderId="0" xfId="0" applyNumberFormat="1" applyFont="1" applyFill="1" applyAlignment="1">
      <alignment horizontal="center" vertical="center" wrapText="1"/>
    </xf>
    <xf numFmtId="0" fontId="31" fillId="16" borderId="37" xfId="0" applyFont="1" applyFill="1" applyBorder="1" applyAlignment="1">
      <alignment horizontal="left" vertical="center" wrapText="1"/>
    </xf>
    <xf numFmtId="0" fontId="31" fillId="16" borderId="12" xfId="0" applyFont="1" applyFill="1" applyBorder="1" applyAlignment="1">
      <alignment horizontal="left" vertical="center" wrapText="1"/>
    </xf>
    <xf numFmtId="14" fontId="25" fillId="5" borderId="89" xfId="0" applyNumberFormat="1" applyFont="1" applyFill="1" applyBorder="1" applyAlignment="1" applyProtection="1">
      <alignment horizontal="left" vertical="center"/>
      <protection locked="0"/>
    </xf>
    <xf numFmtId="14" fontId="25" fillId="5" borderId="117" xfId="0" applyNumberFormat="1" applyFont="1" applyFill="1" applyBorder="1" applyAlignment="1" applyProtection="1">
      <alignment horizontal="left" vertical="center"/>
      <protection locked="0"/>
    </xf>
    <xf numFmtId="166" fontId="31" fillId="16" borderId="118" xfId="0" applyNumberFormat="1" applyFont="1" applyFill="1" applyBorder="1" applyAlignment="1">
      <alignment horizontal="left" vertical="center"/>
    </xf>
    <xf numFmtId="166" fontId="31" fillId="16" borderId="119" xfId="0" applyNumberFormat="1" applyFont="1" applyFill="1" applyBorder="1" applyAlignment="1">
      <alignment horizontal="left" vertical="center"/>
    </xf>
    <xf numFmtId="14" fontId="25" fillId="5" borderId="119" xfId="0" applyNumberFormat="1" applyFont="1" applyFill="1" applyBorder="1" applyAlignment="1" applyProtection="1">
      <alignment horizontal="left" vertical="center"/>
      <protection locked="0"/>
    </xf>
    <xf numFmtId="14" fontId="25" fillId="5" borderId="120" xfId="0" applyNumberFormat="1" applyFont="1" applyFill="1" applyBorder="1" applyAlignment="1" applyProtection="1">
      <alignment horizontal="left" vertical="center"/>
      <protection locked="0"/>
    </xf>
    <xf numFmtId="0" fontId="48" fillId="5" borderId="0" xfId="0" applyFont="1" applyFill="1" applyAlignment="1">
      <alignment horizontal="center" vertical="center"/>
    </xf>
    <xf numFmtId="49" fontId="35" fillId="0" borderId="1" xfId="8" applyNumberFormat="1" applyFont="1" applyBorder="1" applyAlignment="1" applyProtection="1">
      <alignment horizontal="left" vertical="center" wrapText="1"/>
      <protection locked="0"/>
    </xf>
    <xf numFmtId="49" fontId="35" fillId="0" borderId="1" xfId="8" applyNumberFormat="1" applyFont="1" applyBorder="1" applyAlignment="1" applyProtection="1">
      <alignment vertical="center" wrapText="1"/>
      <protection locked="0"/>
    </xf>
    <xf numFmtId="0" fontId="3" fillId="0" borderId="0" xfId="0" applyFont="1" applyAlignment="1" applyProtection="1">
      <alignment horizontal="left" vertical="center" wrapText="1"/>
      <protection hidden="1"/>
    </xf>
    <xf numFmtId="0" fontId="3" fillId="0" borderId="63" xfId="0" applyFont="1" applyBorder="1" applyAlignment="1" applyProtection="1">
      <alignment horizontal="left" vertical="center" wrapText="1"/>
      <protection hidden="1"/>
    </xf>
    <xf numFmtId="0" fontId="53" fillId="0" borderId="84" xfId="8" applyFont="1" applyBorder="1" applyAlignment="1" applyProtection="1">
      <alignment horizontal="left" vertical="center" wrapText="1"/>
      <protection hidden="1"/>
    </xf>
    <xf numFmtId="0" fontId="53" fillId="0" borderId="0" xfId="8" applyFont="1" applyAlignment="1" applyProtection="1">
      <alignment horizontal="left" vertical="center" wrapText="1"/>
      <protection hidden="1"/>
    </xf>
    <xf numFmtId="0" fontId="53" fillId="0" borderId="85" xfId="8" applyFont="1" applyBorder="1" applyAlignment="1" applyProtection="1">
      <alignment horizontal="left" vertical="center" wrapText="1"/>
      <protection hidden="1"/>
    </xf>
    <xf numFmtId="49" fontId="36" fillId="0" borderId="18" xfId="8" applyNumberFormat="1" applyFont="1" applyBorder="1" applyAlignment="1" applyProtection="1">
      <alignment horizontal="left" vertical="center" wrapText="1"/>
      <protection locked="0"/>
    </xf>
    <xf numFmtId="49" fontId="36" fillId="0" borderId="34" xfId="8" applyNumberFormat="1" applyFont="1" applyBorder="1" applyAlignment="1" applyProtection="1">
      <alignment horizontal="left" vertical="center" wrapText="1"/>
      <protection locked="0"/>
    </xf>
    <xf numFmtId="49" fontId="36" fillId="0" borderId="102" xfId="8" applyNumberFormat="1" applyFont="1" applyBorder="1" applyAlignment="1" applyProtection="1">
      <alignment horizontal="left" vertical="center" wrapText="1"/>
      <protection locked="0"/>
    </xf>
    <xf numFmtId="0" fontId="36" fillId="17" borderId="18" xfId="8" applyFont="1" applyFill="1" applyBorder="1" applyAlignment="1">
      <alignment horizontal="left" vertical="center" wrapText="1"/>
    </xf>
    <xf numFmtId="0" fontId="36" fillId="17" borderId="34" xfId="8" applyFont="1" applyFill="1" applyBorder="1" applyAlignment="1">
      <alignment horizontal="left" vertical="center" wrapText="1"/>
    </xf>
    <xf numFmtId="0" fontId="36" fillId="17" borderId="102" xfId="8" applyFont="1" applyFill="1" applyBorder="1" applyAlignment="1">
      <alignment horizontal="left" vertical="center" wrapText="1"/>
    </xf>
    <xf numFmtId="49" fontId="35" fillId="0" borderId="108" xfId="8" applyNumberFormat="1" applyFont="1" applyBorder="1" applyAlignment="1" applyProtection="1">
      <alignment horizontal="left" vertical="top" wrapText="1"/>
      <protection locked="0"/>
    </xf>
    <xf numFmtId="49" fontId="35" fillId="0" borderId="34" xfId="8" applyNumberFormat="1" applyFont="1" applyBorder="1" applyAlignment="1" applyProtection="1">
      <alignment horizontal="left" vertical="top" wrapText="1"/>
      <protection locked="0"/>
    </xf>
    <xf numFmtId="49" fontId="35" fillId="0" borderId="102" xfId="8" applyNumberFormat="1" applyFont="1" applyBorder="1" applyAlignment="1" applyProtection="1">
      <alignment horizontal="left" vertical="top" wrapText="1"/>
      <protection locked="0"/>
    </xf>
    <xf numFmtId="0" fontId="37" fillId="0" borderId="84" xfId="8" applyFont="1" applyBorder="1" applyAlignment="1" applyProtection="1">
      <alignment horizontal="left" vertical="center" wrapText="1"/>
      <protection hidden="1"/>
    </xf>
    <xf numFmtId="0" fontId="37" fillId="0" borderId="0" xfId="8" applyFont="1" applyAlignment="1" applyProtection="1">
      <alignment horizontal="left" vertical="center" wrapText="1"/>
      <protection hidden="1"/>
    </xf>
    <xf numFmtId="49" fontId="3" fillId="0" borderId="84" xfId="8" applyNumberFormat="1" applyFont="1" applyBorder="1" applyAlignment="1">
      <alignment horizontal="left" vertical="top" wrapText="1"/>
    </xf>
    <xf numFmtId="49" fontId="3" fillId="0" borderId="0" xfId="8" applyNumberFormat="1" applyFont="1" applyAlignment="1">
      <alignment horizontal="left" vertical="top" wrapText="1"/>
    </xf>
    <xf numFmtId="49" fontId="3" fillId="0" borderId="106" xfId="8" applyNumberFormat="1" applyFont="1" applyBorder="1" applyAlignment="1">
      <alignment horizontal="left" vertical="top" wrapText="1"/>
    </xf>
    <xf numFmtId="49" fontId="3" fillId="0" borderId="48" xfId="8" applyNumberFormat="1" applyFont="1" applyBorder="1" applyAlignment="1">
      <alignment horizontal="left" vertical="top" wrapText="1"/>
    </xf>
    <xf numFmtId="0" fontId="56" fillId="0" borderId="0" xfId="0" applyFont="1" applyAlignment="1" applyProtection="1">
      <alignment horizontal="center" vertical="center" wrapText="1"/>
      <protection hidden="1"/>
    </xf>
    <xf numFmtId="0" fontId="37" fillId="0" borderId="0" xfId="0" applyFont="1" applyAlignment="1" applyProtection="1">
      <alignment horizontal="left" vertical="center" wrapText="1"/>
      <protection hidden="1"/>
    </xf>
    <xf numFmtId="0" fontId="33" fillId="0" borderId="0" xfId="0" applyFont="1" applyAlignment="1" applyProtection="1">
      <alignment horizontal="left" vertical="center" wrapText="1"/>
      <protection hidden="1"/>
    </xf>
    <xf numFmtId="0" fontId="3" fillId="0" borderId="106" xfId="8" applyFont="1" applyBorder="1" applyAlignment="1" applyProtection="1">
      <alignment horizontal="left" vertical="top" wrapText="1"/>
      <protection hidden="1"/>
    </xf>
    <xf numFmtId="0" fontId="3" fillId="0" borderId="48" xfId="8" applyFont="1" applyBorder="1" applyAlignment="1" applyProtection="1">
      <alignment horizontal="left" vertical="top" wrapText="1"/>
      <protection hidden="1"/>
    </xf>
    <xf numFmtId="0" fontId="3" fillId="0" borderId="105" xfId="8" applyFont="1" applyBorder="1" applyAlignment="1" applyProtection="1">
      <alignment horizontal="left" vertical="top" wrapText="1"/>
      <protection hidden="1"/>
    </xf>
    <xf numFmtId="0" fontId="3" fillId="0" borderId="84" xfId="8" applyFont="1" applyBorder="1" applyAlignment="1" applyProtection="1">
      <alignment horizontal="left" vertical="top"/>
      <protection hidden="1"/>
    </xf>
    <xf numFmtId="0" fontId="3" fillId="0" borderId="0" xfId="8" applyFont="1" applyAlignment="1" applyProtection="1">
      <alignment horizontal="left" vertical="top"/>
      <protection hidden="1"/>
    </xf>
    <xf numFmtId="0" fontId="3" fillId="0" borderId="84" xfId="8" applyFont="1" applyBorder="1" applyAlignment="1" applyProtection="1">
      <alignment horizontal="left" vertical="top" wrapText="1"/>
      <protection hidden="1"/>
    </xf>
    <xf numFmtId="0" fontId="3" fillId="0" borderId="0" xfId="8" applyFont="1" applyAlignment="1" applyProtection="1">
      <alignment horizontal="left" vertical="top" wrapText="1"/>
      <protection hidden="1"/>
    </xf>
    <xf numFmtId="0" fontId="3" fillId="0" borderId="85" xfId="8" applyFont="1" applyBorder="1" applyAlignment="1" applyProtection="1">
      <alignment horizontal="left" vertical="top" wrapText="1"/>
      <protection hidden="1"/>
    </xf>
    <xf numFmtId="49" fontId="35" fillId="0" borderId="107" xfId="8" applyNumberFormat="1" applyFont="1" applyBorder="1" applyAlignment="1" applyProtection="1">
      <alignment horizontal="left" vertical="top" wrapText="1"/>
      <protection locked="0"/>
    </xf>
    <xf numFmtId="49" fontId="35" fillId="0" borderId="1" xfId="8" applyNumberFormat="1" applyFont="1" applyBorder="1" applyAlignment="1" applyProtection="1">
      <alignment horizontal="left" vertical="top" wrapText="1"/>
      <protection locked="0"/>
    </xf>
    <xf numFmtId="49" fontId="35" fillId="0" borderId="103" xfId="8" applyNumberFormat="1" applyFont="1" applyBorder="1" applyAlignment="1" applyProtection="1">
      <alignment horizontal="left" vertical="top" wrapText="1"/>
      <protection locked="0"/>
    </xf>
    <xf numFmtId="49" fontId="35" fillId="0" borderId="64" xfId="8" applyNumberFormat="1" applyFont="1" applyBorder="1" applyAlignment="1" applyProtection="1">
      <alignment horizontal="left" vertical="center" wrapText="1"/>
      <protection locked="0"/>
    </xf>
    <xf numFmtId="0" fontId="3" fillId="0" borderId="84" xfId="8" applyFont="1" applyBorder="1" applyAlignment="1" applyProtection="1">
      <alignment horizontal="left"/>
      <protection hidden="1"/>
    </xf>
    <xf numFmtId="0" fontId="3" fillId="0" borderId="0" xfId="8" applyFont="1" applyAlignment="1" applyProtection="1">
      <alignment horizontal="left"/>
      <protection hidden="1"/>
    </xf>
    <xf numFmtId="0" fontId="3" fillId="0" borderId="85" xfId="8" applyFont="1" applyBorder="1" applyAlignment="1" applyProtection="1">
      <alignment horizontal="left"/>
      <protection hidden="1"/>
    </xf>
    <xf numFmtId="0" fontId="3" fillId="0" borderId="84" xfId="8" applyFont="1" applyBorder="1" applyAlignment="1" applyProtection="1">
      <alignment horizontal="left" vertical="center" wrapText="1"/>
      <protection hidden="1"/>
    </xf>
    <xf numFmtId="0" fontId="3" fillId="0" borderId="0" xfId="8" applyFont="1" applyAlignment="1" applyProtection="1">
      <alignment horizontal="left" vertical="center" wrapText="1"/>
      <protection hidden="1"/>
    </xf>
    <xf numFmtId="0" fontId="3" fillId="0" borderId="85" xfId="8" applyFont="1" applyBorder="1" applyAlignment="1" applyProtection="1">
      <alignment horizontal="left" vertical="center" wrapText="1"/>
      <protection hidden="1"/>
    </xf>
    <xf numFmtId="0" fontId="31" fillId="18" borderId="1" xfId="10" applyFont="1" applyFill="1" applyBorder="1" applyAlignment="1" applyProtection="1">
      <alignment horizontal="center" vertical="center" wrapText="1"/>
      <protection hidden="1"/>
    </xf>
    <xf numFmtId="0" fontId="31" fillId="18" borderId="103" xfId="10" applyFont="1" applyFill="1" applyBorder="1" applyAlignment="1" applyProtection="1">
      <alignment horizontal="center" vertical="center" wrapText="1"/>
      <protection hidden="1"/>
    </xf>
    <xf numFmtId="49" fontId="57" fillId="0" borderId="108" xfId="8" applyNumberFormat="1" applyFont="1" applyBorder="1" applyAlignment="1" applyProtection="1">
      <alignment horizontal="left" vertical="top" wrapText="1"/>
      <protection locked="0"/>
    </xf>
    <xf numFmtId="49" fontId="57" fillId="0" borderId="34" xfId="8" applyNumberFormat="1" applyFont="1" applyBorder="1" applyAlignment="1" applyProtection="1">
      <alignment horizontal="left" vertical="top" wrapText="1"/>
      <protection locked="0"/>
    </xf>
    <xf numFmtId="49" fontId="57" fillId="0" borderId="102" xfId="8" applyNumberFormat="1" applyFont="1" applyBorder="1" applyAlignment="1" applyProtection="1">
      <alignment horizontal="left" vertical="top" wrapText="1"/>
      <protection locked="0"/>
    </xf>
    <xf numFmtId="0" fontId="35" fillId="0" borderId="51" xfId="8" applyFont="1" applyBorder="1" applyAlignment="1" applyProtection="1">
      <alignment horizontal="left" vertical="top" wrapText="1"/>
      <protection locked="0" hidden="1"/>
    </xf>
    <xf numFmtId="0" fontId="35" fillId="0" borderId="34" xfId="8" applyFont="1" applyBorder="1" applyAlignment="1" applyProtection="1">
      <alignment horizontal="left" vertical="top"/>
      <protection locked="0" hidden="1"/>
    </xf>
    <xf numFmtId="0" fontId="35" fillId="0" borderId="32" xfId="8" applyFont="1" applyBorder="1" applyAlignment="1" applyProtection="1">
      <alignment horizontal="left" vertical="top"/>
      <protection locked="0" hidden="1"/>
    </xf>
    <xf numFmtId="0" fontId="3" fillId="0" borderId="4" xfId="8" applyFont="1" applyBorder="1" applyAlignment="1" applyProtection="1">
      <alignment horizontal="left" vertical="top"/>
      <protection hidden="1"/>
    </xf>
    <xf numFmtId="0" fontId="3" fillId="0" borderId="0" xfId="8" applyFont="1" applyAlignment="1" applyProtection="1">
      <alignment horizontal="right" vertical="top" wrapText="1"/>
      <protection hidden="1"/>
    </xf>
    <xf numFmtId="0" fontId="3" fillId="0" borderId="85" xfId="8" applyFont="1" applyBorder="1" applyAlignment="1" applyProtection="1">
      <alignment horizontal="right" vertical="top" wrapText="1"/>
      <protection hidden="1"/>
    </xf>
    <xf numFmtId="0" fontId="51" fillId="9" borderId="25" xfId="10" applyFont="1" applyFill="1" applyBorder="1" applyAlignment="1" applyProtection="1">
      <alignment horizontal="center" vertical="center" wrapText="1"/>
      <protection hidden="1"/>
    </xf>
    <xf numFmtId="0" fontId="51" fillId="9" borderId="19" xfId="10" applyFont="1" applyFill="1" applyBorder="1" applyAlignment="1" applyProtection="1">
      <alignment horizontal="center" vertical="center" wrapText="1"/>
      <protection hidden="1"/>
    </xf>
    <xf numFmtId="0" fontId="51" fillId="9" borderId="116" xfId="10" applyFont="1" applyFill="1" applyBorder="1" applyAlignment="1" applyProtection="1">
      <alignment horizontal="center" vertical="center"/>
      <protection hidden="1"/>
    </xf>
    <xf numFmtId="0" fontId="51" fillId="9" borderId="118" xfId="10" applyFont="1" applyFill="1" applyBorder="1" applyAlignment="1" applyProtection="1">
      <alignment horizontal="center" vertical="center"/>
      <protection hidden="1"/>
    </xf>
    <xf numFmtId="0" fontId="3" fillId="0" borderId="84" xfId="8" applyFont="1" applyBorder="1" applyAlignment="1" applyProtection="1">
      <protection hidden="1"/>
    </xf>
    <xf numFmtId="0" fontId="3" fillId="0" borderId="0" xfId="8" applyFont="1" applyAlignment="1" applyProtection="1">
      <protection hidden="1"/>
    </xf>
    <xf numFmtId="0" fontId="3" fillId="0" borderId="85" xfId="8" applyFont="1" applyBorder="1" applyAlignment="1" applyProtection="1">
      <protection hidden="1"/>
    </xf>
    <xf numFmtId="0" fontId="25" fillId="0" borderId="106" xfId="8" applyFont="1" applyBorder="1" applyAlignment="1" applyProtection="1">
      <alignment horizontal="left" vertical="center" wrapText="1"/>
      <protection hidden="1"/>
    </xf>
    <xf numFmtId="0" fontId="25" fillId="0" borderId="48" xfId="8" applyFont="1" applyBorder="1" applyAlignment="1" applyProtection="1">
      <alignment horizontal="left" vertical="center" wrapText="1"/>
      <protection hidden="1"/>
    </xf>
    <xf numFmtId="0" fontId="25" fillId="0" borderId="105" xfId="8" applyFont="1" applyBorder="1" applyAlignment="1" applyProtection="1">
      <alignment horizontal="left" vertical="center" wrapText="1"/>
      <protection hidden="1"/>
    </xf>
    <xf numFmtId="49" fontId="42" fillId="0" borderId="1" xfId="2" applyNumberFormat="1" applyFont="1" applyBorder="1" applyAlignment="1">
      <alignment horizontal="left" vertical="center" wrapText="1"/>
      <protection locked="0"/>
    </xf>
    <xf numFmtId="49" fontId="41" fillId="0" borderId="1" xfId="8" applyNumberFormat="1" applyFont="1" applyBorder="1" applyAlignment="1" applyProtection="1">
      <alignment horizontal="left" vertical="center" wrapText="1"/>
      <protection locked="0"/>
    </xf>
    <xf numFmtId="0" fontId="85" fillId="0" borderId="0" xfId="0" applyFont="1" applyAlignment="1" applyProtection="1">
      <alignment horizontal="left" vertical="center" wrapText="1"/>
      <protection hidden="1"/>
    </xf>
    <xf numFmtId="0" fontId="85" fillId="0" borderId="162" xfId="0" applyFont="1" applyBorder="1" applyAlignment="1" applyProtection="1">
      <alignment horizontal="left" vertical="center" wrapText="1"/>
      <protection hidden="1"/>
    </xf>
    <xf numFmtId="0" fontId="84" fillId="0" borderId="161" xfId="0" applyFont="1" applyBorder="1" applyAlignment="1" applyProtection="1">
      <alignment horizontal="left" wrapText="1"/>
      <protection hidden="1"/>
    </xf>
    <xf numFmtId="0" fontId="75" fillId="0" borderId="0" xfId="0" applyFont="1" applyAlignment="1" applyProtection="1">
      <alignment horizontal="left" vertical="top" wrapText="1"/>
      <protection hidden="1"/>
    </xf>
    <xf numFmtId="0" fontId="81" fillId="16" borderId="0" xfId="0" applyFont="1" applyFill="1" applyAlignment="1" applyProtection="1">
      <alignment horizontal="left" vertical="center" wrapText="1"/>
      <protection hidden="1"/>
    </xf>
    <xf numFmtId="0" fontId="3" fillId="5" borderId="15"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7" xfId="0" applyFont="1" applyFill="1" applyBorder="1" applyAlignment="1">
      <alignment horizontal="left" vertical="center" wrapText="1"/>
    </xf>
    <xf numFmtId="0" fontId="16" fillId="16" borderId="14" xfId="2" applyFont="1" applyFill="1" applyBorder="1" applyAlignment="1" applyProtection="1">
      <alignment horizontal="center" vertical="center"/>
    </xf>
    <xf numFmtId="0" fontId="16" fillId="16" borderId="12" xfId="2" applyFont="1" applyFill="1" applyBorder="1" applyAlignment="1" applyProtection="1">
      <alignment horizontal="center" vertical="center"/>
    </xf>
    <xf numFmtId="0" fontId="16" fillId="16" borderId="17" xfId="2" applyFont="1" applyFill="1" applyBorder="1" applyAlignment="1" applyProtection="1">
      <alignment horizontal="center" vertical="center"/>
    </xf>
    <xf numFmtId="0" fontId="3" fillId="5" borderId="15" xfId="0" applyFont="1" applyFill="1" applyBorder="1" applyAlignment="1">
      <alignment horizontal="center" vertical="center" wrapText="1"/>
    </xf>
    <xf numFmtId="0" fontId="3" fillId="5" borderId="63"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4"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3" fillId="5" borderId="5" xfId="0" applyFont="1" applyFill="1" applyBorder="1" applyAlignment="1">
      <alignment horizontal="center" vertical="center" wrapText="1"/>
    </xf>
    <xf numFmtId="0" fontId="3" fillId="5" borderId="60" xfId="0" applyFont="1" applyFill="1" applyBorder="1" applyAlignment="1">
      <alignment horizontal="center" vertical="center" wrapText="1"/>
    </xf>
    <xf numFmtId="172" fontId="3" fillId="0" borderId="18" xfId="18" applyNumberFormat="1" applyFont="1" applyBorder="1" applyAlignment="1" applyProtection="1">
      <alignment horizontal="center" vertical="center" wrapText="1"/>
      <protection locked="0"/>
    </xf>
    <xf numFmtId="172" fontId="3" fillId="0" borderId="30" xfId="18" applyNumberFormat="1" applyFont="1" applyBorder="1" applyAlignment="1" applyProtection="1">
      <alignment horizontal="center" vertical="center" wrapText="1"/>
      <protection locked="0"/>
    </xf>
    <xf numFmtId="0" fontId="25" fillId="5" borderId="1" xfId="17" applyFont="1" applyFill="1" applyBorder="1" applyAlignment="1" applyProtection="1">
      <alignment horizontal="left" vertical="center" wrapText="1"/>
      <protection hidden="1"/>
    </xf>
    <xf numFmtId="0" fontId="25" fillId="5" borderId="103" xfId="17" applyFont="1" applyFill="1" applyBorder="1" applyAlignment="1" applyProtection="1">
      <alignment horizontal="left" vertical="center" wrapText="1"/>
      <protection hidden="1"/>
    </xf>
    <xf numFmtId="49" fontId="74" fillId="0" borderId="107" xfId="18" applyNumberFormat="1" applyFont="1" applyBorder="1" applyAlignment="1" applyProtection="1">
      <alignment horizontal="left" vertical="top" wrapText="1"/>
      <protection locked="0"/>
    </xf>
    <xf numFmtId="49" fontId="74" fillId="0" borderId="1" xfId="18" applyNumberFormat="1" applyFont="1" applyBorder="1" applyAlignment="1" applyProtection="1">
      <alignment horizontal="left" vertical="top" wrapText="1"/>
      <protection locked="0"/>
    </xf>
    <xf numFmtId="49" fontId="74" fillId="0" borderId="103" xfId="18" applyNumberFormat="1" applyFont="1" applyBorder="1" applyAlignment="1" applyProtection="1">
      <alignment horizontal="left" vertical="top" wrapText="1"/>
      <protection locked="0"/>
    </xf>
    <xf numFmtId="49" fontId="3" fillId="0" borderId="107" xfId="18" applyNumberFormat="1" applyFont="1" applyBorder="1" applyAlignment="1" applyProtection="1">
      <alignment horizontal="left" vertical="top" wrapText="1"/>
      <protection locked="0"/>
    </xf>
    <xf numFmtId="49" fontId="3" fillId="0" borderId="1" xfId="18" applyNumberFormat="1" applyFont="1" applyBorder="1" applyAlignment="1" applyProtection="1">
      <alignment horizontal="left" vertical="top" wrapText="1"/>
      <protection locked="0"/>
    </xf>
    <xf numFmtId="49" fontId="3" fillId="0" borderId="103" xfId="18" applyNumberFormat="1" applyFont="1" applyBorder="1" applyAlignment="1" applyProtection="1">
      <alignment horizontal="left" vertical="top" wrapText="1"/>
      <protection locked="0"/>
    </xf>
    <xf numFmtId="49" fontId="3" fillId="0" borderId="107" xfId="18" applyNumberFormat="1" applyFont="1" applyBorder="1" applyAlignment="1" applyProtection="1">
      <alignment horizontal="left" vertical="top" wrapText="1"/>
      <protection hidden="1"/>
    </xf>
    <xf numFmtId="49" fontId="3" fillId="0" borderId="1" xfId="18" applyNumberFormat="1" applyFont="1" applyBorder="1" applyAlignment="1" applyProtection="1">
      <alignment horizontal="left" vertical="top" wrapText="1"/>
      <protection hidden="1"/>
    </xf>
    <xf numFmtId="49" fontId="3" fillId="0" borderId="103" xfId="18" applyNumberFormat="1" applyFont="1" applyBorder="1" applyAlignment="1" applyProtection="1">
      <alignment horizontal="left" vertical="top" wrapText="1"/>
      <protection hidden="1"/>
    </xf>
    <xf numFmtId="49" fontId="3" fillId="0" borderId="18" xfId="18" applyNumberFormat="1" applyFont="1" applyBorder="1" applyAlignment="1" applyProtection="1">
      <alignment horizontal="center" vertical="center" wrapText="1"/>
      <protection locked="0"/>
    </xf>
    <xf numFmtId="49" fontId="3" fillId="0" borderId="30" xfId="18" applyNumberFormat="1" applyFont="1" applyBorder="1" applyAlignment="1" applyProtection="1">
      <alignment horizontal="center" vertical="center" wrapText="1"/>
      <protection locked="0"/>
    </xf>
    <xf numFmtId="0" fontId="19" fillId="0" borderId="18" xfId="18" applyFont="1" applyBorder="1" applyAlignment="1" applyProtection="1">
      <alignment horizontal="left" vertical="top"/>
      <protection locked="0"/>
    </xf>
    <xf numFmtId="0" fontId="19" fillId="0" borderId="34" xfId="18" applyFont="1" applyBorder="1" applyAlignment="1" applyProtection="1">
      <alignment horizontal="left" vertical="top"/>
      <protection locked="0"/>
    </xf>
    <xf numFmtId="0" fontId="19" fillId="0" borderId="102" xfId="18" applyFont="1" applyBorder="1" applyAlignment="1" applyProtection="1">
      <alignment horizontal="left" vertical="top"/>
      <protection locked="0"/>
    </xf>
    <xf numFmtId="2" fontId="3" fillId="0" borderId="1" xfId="18" applyNumberFormat="1" applyFont="1" applyBorder="1" applyAlignment="1" applyProtection="1">
      <alignment horizontal="center" vertical="center" wrapText="1"/>
      <protection locked="0"/>
    </xf>
    <xf numFmtId="49" fontId="3" fillId="0" borderId="34" xfId="18" applyNumberFormat="1" applyFont="1" applyBorder="1" applyAlignment="1" applyProtection="1">
      <alignment horizontal="center" vertical="center" wrapText="1"/>
      <protection locked="0"/>
    </xf>
    <xf numFmtId="0" fontId="45" fillId="0" borderId="107" xfId="17" applyFont="1" applyBorder="1" applyAlignment="1" applyProtection="1">
      <alignment horizontal="left" vertical="top" wrapText="1"/>
      <protection hidden="1"/>
    </xf>
    <xf numFmtId="0" fontId="33" fillId="0" borderId="1" xfId="18" applyFont="1" applyBorder="1" applyAlignment="1" applyProtection="1">
      <alignment horizontal="center" vertical="center"/>
      <protection locked="0"/>
    </xf>
    <xf numFmtId="0" fontId="19" fillId="0" borderId="61" xfId="18" applyFont="1" applyBorder="1" applyAlignment="1" applyProtection="1">
      <alignment horizontal="left" vertical="top"/>
      <protection locked="0"/>
    </xf>
    <xf numFmtId="0" fontId="19" fillId="0" borderId="47" xfId="18" applyFont="1" applyBorder="1" applyAlignment="1" applyProtection="1">
      <alignment horizontal="left" vertical="top"/>
      <protection locked="0"/>
    </xf>
    <xf numFmtId="0" fontId="19" fillId="0" borderId="104" xfId="18" applyFont="1" applyBorder="1" applyAlignment="1" applyProtection="1">
      <alignment horizontal="left" vertical="top"/>
      <protection locked="0"/>
    </xf>
    <xf numFmtId="0" fontId="19" fillId="0" borderId="27" xfId="18" applyFont="1" applyBorder="1" applyAlignment="1" applyProtection="1">
      <alignment horizontal="left" vertical="top"/>
      <protection locked="0"/>
    </xf>
    <xf numFmtId="0" fontId="19" fillId="0" borderId="48" xfId="18" applyFont="1" applyBorder="1" applyAlignment="1" applyProtection="1">
      <alignment horizontal="left" vertical="top"/>
      <protection locked="0"/>
    </xf>
    <xf numFmtId="0" fontId="19" fillId="0" borderId="105" xfId="18" applyFont="1" applyBorder="1" applyAlignment="1" applyProtection="1">
      <alignment horizontal="left" vertical="top"/>
      <protection locked="0"/>
    </xf>
    <xf numFmtId="0" fontId="3" fillId="0" borderId="0" xfId="18" applyFont="1" applyAlignment="1" applyProtection="1">
      <alignment vertical="center" wrapText="1"/>
      <protection hidden="1"/>
    </xf>
    <xf numFmtId="0" fontId="70" fillId="0" borderId="108" xfId="17" applyFont="1" applyBorder="1" applyAlignment="1" applyProtection="1">
      <alignment horizontal="center" vertical="top" wrapText="1"/>
      <protection hidden="1"/>
    </xf>
    <xf numFmtId="0" fontId="70" fillId="0" borderId="34" xfId="17" applyFont="1" applyBorder="1" applyAlignment="1" applyProtection="1">
      <alignment horizontal="center" vertical="top" wrapText="1"/>
      <protection hidden="1"/>
    </xf>
    <xf numFmtId="0" fontId="70" fillId="0" borderId="102" xfId="17" applyFont="1" applyBorder="1" applyAlignment="1" applyProtection="1">
      <alignment horizontal="center" vertical="top" wrapText="1"/>
      <protection hidden="1"/>
    </xf>
    <xf numFmtId="0" fontId="25" fillId="0" borderId="18" xfId="17" applyFont="1" applyBorder="1" applyAlignment="1" applyProtection="1">
      <alignment horizontal="left" vertical="top" wrapText="1"/>
      <protection locked="0"/>
    </xf>
    <xf numFmtId="0" fontId="25" fillId="0" borderId="34" xfId="17" applyFont="1" applyBorder="1" applyAlignment="1" applyProtection="1">
      <alignment horizontal="left" vertical="top" wrapText="1"/>
      <protection locked="0"/>
    </xf>
    <xf numFmtId="0" fontId="25" fillId="0" borderId="102" xfId="17" applyFont="1" applyBorder="1" applyAlignment="1" applyProtection="1">
      <alignment horizontal="left" vertical="top" wrapText="1"/>
      <protection locked="0"/>
    </xf>
    <xf numFmtId="0" fontId="45" fillId="0" borderId="109" xfId="17" applyFont="1" applyBorder="1" applyAlignment="1" applyProtection="1">
      <alignment horizontal="left" vertical="top" wrapText="1"/>
      <protection hidden="1"/>
    </xf>
    <xf numFmtId="0" fontId="33" fillId="0" borderId="20" xfId="18" applyFont="1" applyBorder="1" applyAlignment="1" applyProtection="1">
      <alignment horizontal="center" vertical="center"/>
      <protection locked="0"/>
    </xf>
    <xf numFmtId="0" fontId="19" fillId="0" borderId="62" xfId="18" applyFont="1" applyBorder="1" applyAlignment="1" applyProtection="1">
      <alignment horizontal="left" vertical="top"/>
      <protection locked="0"/>
    </xf>
    <xf numFmtId="0" fontId="19" fillId="0" borderId="0" xfId="18" applyFont="1" applyAlignment="1" applyProtection="1">
      <alignment horizontal="left" vertical="top"/>
      <protection locked="0"/>
    </xf>
    <xf numFmtId="0" fontId="19" fillId="0" borderId="85" xfId="18" applyFont="1" applyBorder="1" applyAlignment="1" applyProtection="1">
      <alignment horizontal="left" vertical="top"/>
      <protection locked="0"/>
    </xf>
    <xf numFmtId="0" fontId="3" fillId="0" borderId="0" xfId="18" applyFont="1" applyAlignment="1" applyProtection="1">
      <alignment horizontal="left" vertical="center"/>
      <protection hidden="1"/>
    </xf>
    <xf numFmtId="0" fontId="70" fillId="0" borderId="106" xfId="12" applyFont="1" applyBorder="1" applyAlignment="1" applyProtection="1">
      <alignment horizontal="center" vertical="center" wrapText="1"/>
      <protection hidden="1"/>
    </xf>
    <xf numFmtId="0" fontId="70" fillId="0" borderId="48" xfId="12" applyFont="1" applyBorder="1" applyAlignment="1" applyProtection="1">
      <alignment horizontal="center" vertical="center" wrapText="1"/>
      <protection hidden="1"/>
    </xf>
    <xf numFmtId="0" fontId="70" fillId="0" borderId="105" xfId="12" applyFont="1" applyBorder="1" applyAlignment="1" applyProtection="1">
      <alignment horizontal="center" vertical="center" wrapText="1"/>
      <protection hidden="1"/>
    </xf>
    <xf numFmtId="0" fontId="25" fillId="0" borderId="108" xfId="17" applyFont="1" applyBorder="1" applyAlignment="1" applyProtection="1">
      <alignment horizontal="center" vertical="top" wrapText="1"/>
      <protection hidden="1"/>
    </xf>
    <xf numFmtId="0" fontId="25" fillId="0" borderId="34" xfId="17" applyFont="1" applyBorder="1" applyAlignment="1" applyProtection="1">
      <alignment horizontal="center" vertical="top" wrapText="1"/>
      <protection hidden="1"/>
    </xf>
    <xf numFmtId="0" fontId="25" fillId="0" borderId="102" xfId="17" applyFont="1" applyBorder="1" applyAlignment="1" applyProtection="1">
      <alignment horizontal="center" vertical="top" wrapText="1"/>
      <protection hidden="1"/>
    </xf>
    <xf numFmtId="0" fontId="25" fillId="0" borderId="27" xfId="17" applyFont="1" applyBorder="1" applyAlignment="1" applyProtection="1">
      <alignment horizontal="left" vertical="top" wrapText="1"/>
      <protection locked="0"/>
    </xf>
    <xf numFmtId="0" fontId="25" fillId="0" borderId="48" xfId="17" applyFont="1" applyBorder="1" applyAlignment="1" applyProtection="1">
      <alignment horizontal="left" vertical="top" wrapText="1"/>
      <protection locked="0"/>
    </xf>
    <xf numFmtId="0" fontId="25" fillId="0" borderId="105" xfId="17" applyFont="1" applyBorder="1" applyAlignment="1" applyProtection="1">
      <alignment horizontal="left" vertical="top" wrapText="1"/>
      <protection locked="0"/>
    </xf>
    <xf numFmtId="0" fontId="25" fillId="0" borderId="84" xfId="17" applyFont="1" applyBorder="1" applyAlignment="1" applyProtection="1">
      <alignment horizontal="left" vertical="center" wrapText="1"/>
      <protection hidden="1"/>
    </xf>
    <xf numFmtId="0" fontId="25" fillId="0" borderId="63" xfId="17" applyFont="1" applyBorder="1" applyAlignment="1" applyProtection="1">
      <alignment horizontal="left" vertical="center" wrapText="1"/>
      <protection hidden="1"/>
    </xf>
    <xf numFmtId="0" fontId="15" fillId="0" borderId="106" xfId="17" applyFont="1" applyBorder="1" applyAlignment="1" applyProtection="1">
      <alignment horizontal="center" vertical="center" wrapText="1"/>
      <protection hidden="1"/>
    </xf>
    <xf numFmtId="0" fontId="15" fillId="0" borderId="48" xfId="17" applyFont="1" applyBorder="1" applyAlignment="1" applyProtection="1">
      <alignment horizontal="center" vertical="center" wrapText="1"/>
      <protection hidden="1"/>
    </xf>
    <xf numFmtId="0" fontId="15" fillId="0" borderId="105" xfId="17" applyFont="1" applyBorder="1" applyAlignment="1" applyProtection="1">
      <alignment horizontal="center" vertical="center" wrapText="1"/>
      <protection hidden="1"/>
    </xf>
    <xf numFmtId="0" fontId="25" fillId="0" borderId="1" xfId="17" applyFont="1" applyBorder="1" applyAlignment="1" applyProtection="1">
      <alignment horizontal="left" vertical="top" wrapText="1"/>
      <protection locked="0"/>
    </xf>
    <xf numFmtId="0" fontId="25" fillId="0" borderId="103" xfId="17" applyFont="1" applyBorder="1" applyAlignment="1" applyProtection="1">
      <alignment horizontal="left" vertical="top" wrapText="1"/>
      <protection locked="0"/>
    </xf>
    <xf numFmtId="0" fontId="3" fillId="0" borderId="0" xfId="18" applyFont="1" applyAlignment="1" applyProtection="1">
      <alignment horizontal="left" vertical="top" wrapText="1"/>
      <protection hidden="1"/>
    </xf>
    <xf numFmtId="0" fontId="3" fillId="0" borderId="84" xfId="18" applyFont="1" applyBorder="1" applyAlignment="1" applyProtection="1">
      <alignment horizontal="left" vertical="center" wrapText="1"/>
      <protection hidden="1"/>
    </xf>
    <xf numFmtId="0" fontId="36" fillId="0" borderId="84" xfId="18" applyFont="1" applyBorder="1" applyAlignment="1" applyProtection="1">
      <alignment horizontal="left" vertical="center" wrapText="1"/>
      <protection hidden="1"/>
    </xf>
    <xf numFmtId="0" fontId="36" fillId="0" borderId="0" xfId="18" applyFont="1" applyAlignment="1" applyProtection="1">
      <alignment horizontal="left" vertical="center" wrapText="1"/>
      <protection hidden="1"/>
    </xf>
    <xf numFmtId="0" fontId="36" fillId="0" borderId="85" xfId="18" applyFont="1" applyBorder="1" applyAlignment="1" applyProtection="1">
      <alignment horizontal="left" vertical="center" wrapText="1"/>
      <protection hidden="1"/>
    </xf>
    <xf numFmtId="0" fontId="35" fillId="0" borderId="1" xfId="18" applyFont="1" applyBorder="1" applyAlignment="1" applyProtection="1">
      <alignment horizontal="left" vertical="center" wrapText="1"/>
      <protection hidden="1"/>
    </xf>
    <xf numFmtId="0" fontId="35" fillId="0" borderId="103" xfId="18" applyFont="1" applyBorder="1" applyAlignment="1" applyProtection="1">
      <alignment horizontal="left" vertical="center" wrapText="1"/>
      <protection hidden="1"/>
    </xf>
    <xf numFmtId="0" fontId="3" fillId="0" borderId="84" xfId="18" applyFont="1" applyBorder="1" applyAlignment="1" applyProtection="1">
      <alignment horizontal="left" vertical="top" wrapText="1"/>
      <protection hidden="1"/>
    </xf>
    <xf numFmtId="0" fontId="34" fillId="18" borderId="62" xfId="17" applyFont="1" applyFill="1" applyBorder="1" applyAlignment="1" applyProtection="1">
      <alignment horizontal="left" vertical="top" wrapText="1"/>
      <protection hidden="1"/>
    </xf>
    <xf numFmtId="0" fontId="34" fillId="18" borderId="0" xfId="17" applyFont="1" applyFill="1" applyAlignment="1" applyProtection="1">
      <alignment horizontal="left" vertical="top" wrapText="1"/>
      <protection hidden="1"/>
    </xf>
    <xf numFmtId="0" fontId="34" fillId="18" borderId="63" xfId="17" applyFont="1" applyFill="1" applyBorder="1" applyAlignment="1" applyProtection="1">
      <alignment horizontal="left" vertical="top" wrapText="1"/>
      <protection hidden="1"/>
    </xf>
  </cellXfs>
  <cellStyles count="21">
    <cellStyle name="Comma" xfId="1" builtinId="3"/>
    <cellStyle name="Comma 2" xfId="16" xr:uid="{198090A5-DB3D-4717-AFBE-53328CBC628A}"/>
    <cellStyle name="Hyperlink" xfId="2" builtinId="8"/>
    <cellStyle name="Hyperlink 2" xfId="14" xr:uid="{B608BFAC-8FA7-4597-AFD4-5670769BA40C}"/>
    <cellStyle name="Normal" xfId="0" builtinId="0"/>
    <cellStyle name="Normal 2" xfId="3" xr:uid="{00000000-0005-0000-0000-000003000000}"/>
    <cellStyle name="Normal 2 2" xfId="7" xr:uid="{00000000-0005-0000-0000-000004000000}"/>
    <cellStyle name="Normal 2 2 2" xfId="13" xr:uid="{D7299017-8753-4546-985F-A1108D118940}"/>
    <cellStyle name="Normal 2 3" xfId="11" xr:uid="{E9AE6938-9A56-45E5-B27C-239626E232AD}"/>
    <cellStyle name="Normal 2 3 2" xfId="17" xr:uid="{9898A57F-9442-4A6A-A2DC-39406613008F}"/>
    <cellStyle name="Normal 3" xfId="6" xr:uid="{00000000-0005-0000-0000-000005000000}"/>
    <cellStyle name="Normal 3 2" xfId="10" xr:uid="{D19C9527-A987-47C6-ABF5-4F88D4BF8A32}"/>
    <cellStyle name="Normal 3 2 2" xfId="18" xr:uid="{85F5C5CA-4C2D-4036-B70B-73F4BE8AE37B}"/>
    <cellStyle name="Normal 3 2 2 2 2 2 2" xfId="20" xr:uid="{8D0B2031-AD6C-4DCF-BE9B-82F964802043}"/>
    <cellStyle name="Normal 4" xfId="8" xr:uid="{3004391E-675B-4EBB-9A84-B2A10F374D8B}"/>
    <cellStyle name="Normal 5" xfId="15" xr:uid="{BD987027-1EEC-41E5-A101-4A319B25DB25}"/>
    <cellStyle name="Normal_Business Case Assessment Report Pro-forma" xfId="12" xr:uid="{8DF482F5-1544-4218-A070-C378A9B6132F}"/>
    <cellStyle name="Normal_Oct 2004 Local Fund Projects r03" xfId="4" xr:uid="{00000000-0005-0000-0000-000007000000}"/>
    <cellStyle name="Percent" xfId="5" builtinId="5"/>
    <cellStyle name="Percent 2" xfId="9" xr:uid="{3AF66880-2D5A-4E2F-8A9E-A611934A3AE5}"/>
    <cellStyle name="Percent 2 2" xfId="19" xr:uid="{A0F6A9E6-31E8-4C8F-B638-71CF6CA58089}"/>
  </cellStyles>
  <dxfs count="83">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theme="0"/>
      </font>
      <fill>
        <patternFill>
          <bgColor rgb="FFC0504D"/>
        </patternFill>
      </fill>
    </dxf>
    <dxf>
      <font>
        <color theme="0"/>
      </font>
      <fill>
        <patternFill>
          <bgColor rgb="FFF79646"/>
        </patternFill>
      </fill>
    </dxf>
    <dxf>
      <font>
        <color theme="0"/>
      </font>
      <fill>
        <patternFill>
          <bgColor rgb="FF9BBB59"/>
        </patternFill>
      </fill>
    </dxf>
    <dxf>
      <font>
        <color theme="0"/>
      </font>
      <fill>
        <patternFill>
          <bgColor rgb="FFE26B0A"/>
        </patternFill>
      </fill>
    </dxf>
    <dxf>
      <font>
        <color rgb="FFFF0000"/>
      </font>
      <fill>
        <patternFill>
          <fgColor theme="0"/>
          <bgColor theme="5" tint="0.79998168889431442"/>
        </patternFill>
      </fill>
    </dxf>
    <dxf>
      <font>
        <color rgb="FFFF0000"/>
      </font>
      <fill>
        <patternFill>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color rgb="FFFF0000"/>
      </font>
      <fill>
        <patternFill>
          <bgColor theme="5" tint="0.79998168889431442"/>
        </patternFill>
      </fill>
    </dxf>
    <dxf>
      <font>
        <b/>
        <i val="0"/>
      </font>
      <fill>
        <patternFill>
          <bgColor theme="6" tint="0.79998168889431442"/>
        </patternFill>
      </fill>
      <border>
        <left/>
        <right style="thin">
          <color auto="1"/>
        </right>
        <top style="thin">
          <color auto="1"/>
        </top>
        <bottom style="thin">
          <color auto="1"/>
        </bottom>
        <vertical/>
        <horizontal/>
      </border>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theme="0" tint="-0.34998626667073579"/>
      </font>
      <fill>
        <patternFill>
          <bgColor theme="0" tint="-0.34998626667073579"/>
        </patternFill>
      </fill>
    </dxf>
    <dxf>
      <font>
        <b val="0"/>
        <i val="0"/>
        <strike val="0"/>
        <color rgb="FFFF0000"/>
      </font>
      <fill>
        <patternFill>
          <bgColor theme="5" tint="0.79998168889431442"/>
        </patternFill>
      </fill>
    </dxf>
    <dxf>
      <font>
        <color rgb="FFFF0000"/>
      </font>
      <fill>
        <patternFill>
          <bgColor theme="5" tint="0.79998168889431442"/>
        </patternFill>
      </fill>
    </dxf>
  </dxfs>
  <tableStyles count="0" defaultTableStyle="TableStyleMedium9" defaultPivotStyle="PivotStyleLight16"/>
  <colors>
    <mruColors>
      <color rgb="FFE26B0A"/>
      <color rgb="FF9BBB59"/>
      <color rgb="FFF79646"/>
      <color rgb="FFC0504D"/>
      <color rgb="FF00B050"/>
      <color rgb="FFCAF2E1"/>
      <color rgb="FF2DAE76"/>
      <color rgb="FF382573"/>
      <color rgb="FF6BC3C4"/>
      <color rgb="FFB9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10620375</xdr:colOff>
      <xdr:row>1</xdr:row>
      <xdr:rowOff>98778</xdr:rowOff>
    </xdr:from>
    <xdr:to>
      <xdr:col>1</xdr:col>
      <xdr:colOff>12434358</xdr:colOff>
      <xdr:row>5</xdr:row>
      <xdr:rowOff>31750</xdr:rowOff>
    </xdr:to>
    <xdr:pic>
      <xdr:nvPicPr>
        <xdr:cNvPr id="2" name="Picture 1">
          <a:extLst>
            <a:ext uri="{FF2B5EF4-FFF2-40B4-BE49-F238E27FC236}">
              <a16:creationId xmlns:a16="http://schemas.microsoft.com/office/drawing/2014/main" id="{A419F29A-F15A-4A15-94C4-AA9ACD984FE2}"/>
            </a:ext>
          </a:extLst>
        </xdr:cNvPr>
        <xdr:cNvPicPr>
          <a:picLocks noChangeAspect="1"/>
        </xdr:cNvPicPr>
      </xdr:nvPicPr>
      <xdr:blipFill>
        <a:blip xmlns:r="http://schemas.openxmlformats.org/officeDocument/2006/relationships" r:embed="rId1"/>
        <a:stretch>
          <a:fillRect/>
        </a:stretch>
      </xdr:blipFill>
      <xdr:spPr>
        <a:xfrm>
          <a:off x="10896600" y="308328"/>
          <a:ext cx="1813983" cy="91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114300</xdr:colOff>
      <xdr:row>1</xdr:row>
      <xdr:rowOff>120651</xdr:rowOff>
    </xdr:from>
    <xdr:ext cx="1638300" cy="765810"/>
    <xdr:pic>
      <xdr:nvPicPr>
        <xdr:cNvPr id="11" name="Picture 10">
          <a:extLst>
            <a:ext uri="{FF2B5EF4-FFF2-40B4-BE49-F238E27FC236}">
              <a16:creationId xmlns:a16="http://schemas.microsoft.com/office/drawing/2014/main" id="{DD079104-67B0-43EF-A0D4-A5A816D8B498}"/>
            </a:ext>
          </a:extLst>
        </xdr:cNvPr>
        <xdr:cNvPicPr>
          <a:picLocks noChangeAspect="1"/>
        </xdr:cNvPicPr>
      </xdr:nvPicPr>
      <xdr:blipFill>
        <a:blip xmlns:r="http://schemas.openxmlformats.org/officeDocument/2006/relationships" r:embed="rId1"/>
        <a:stretch>
          <a:fillRect/>
        </a:stretch>
      </xdr:blipFill>
      <xdr:spPr>
        <a:xfrm>
          <a:off x="8947150" y="311151"/>
          <a:ext cx="1701800" cy="765810"/>
        </a:xfrm>
        <a:prstGeom prst="rect">
          <a:avLst/>
        </a:prstGeom>
      </xdr:spPr>
    </xdr:pic>
    <xdr:clientData/>
  </xdr:oneCellAnchor>
  <xdr:oneCellAnchor>
    <xdr:from>
      <xdr:col>2</xdr:col>
      <xdr:colOff>63499</xdr:colOff>
      <xdr:row>12</xdr:row>
      <xdr:rowOff>119780</xdr:rowOff>
    </xdr:from>
    <xdr:ext cx="8499326" cy="461245"/>
    <xdr:pic>
      <xdr:nvPicPr>
        <xdr:cNvPr id="3" name="Picture 2">
          <a:extLst>
            <a:ext uri="{FF2B5EF4-FFF2-40B4-BE49-F238E27FC236}">
              <a16:creationId xmlns:a16="http://schemas.microsoft.com/office/drawing/2014/main" id="{C9A04227-1CC8-4FB2-BB7D-6261A66512F4}"/>
            </a:ext>
          </a:extLst>
        </xdr:cNvPr>
        <xdr:cNvPicPr>
          <a:picLocks noChangeAspect="1"/>
        </xdr:cNvPicPr>
      </xdr:nvPicPr>
      <xdr:blipFill>
        <a:blip xmlns:r="http://schemas.openxmlformats.org/officeDocument/2006/relationships" r:embed="rId2"/>
        <a:stretch>
          <a:fillRect/>
        </a:stretch>
      </xdr:blipFill>
      <xdr:spPr>
        <a:xfrm>
          <a:off x="530224" y="3501155"/>
          <a:ext cx="8499326" cy="461245"/>
        </a:xfrm>
        <a:prstGeom prst="rect">
          <a:avLst/>
        </a:prstGeom>
      </xdr:spPr>
    </xdr:pic>
    <xdr:clientData/>
  </xdr:oneCellAnchor>
  <xdr:oneCellAnchor>
    <xdr:from>
      <xdr:col>2</xdr:col>
      <xdr:colOff>38101</xdr:colOff>
      <xdr:row>17</xdr:row>
      <xdr:rowOff>69851</xdr:rowOff>
    </xdr:from>
    <xdr:ext cx="9582150" cy="841864"/>
    <xdr:pic>
      <xdr:nvPicPr>
        <xdr:cNvPr id="6" name="Picture 5">
          <a:extLst>
            <a:ext uri="{FF2B5EF4-FFF2-40B4-BE49-F238E27FC236}">
              <a16:creationId xmlns:a16="http://schemas.microsoft.com/office/drawing/2014/main" id="{95617C2B-AA30-44E3-A763-A3837E9F904E}"/>
            </a:ext>
          </a:extLst>
        </xdr:cNvPr>
        <xdr:cNvPicPr>
          <a:picLocks noChangeAspect="1"/>
        </xdr:cNvPicPr>
      </xdr:nvPicPr>
      <xdr:blipFill>
        <a:blip xmlns:r="http://schemas.openxmlformats.org/officeDocument/2006/relationships" r:embed="rId3"/>
        <a:stretch>
          <a:fillRect/>
        </a:stretch>
      </xdr:blipFill>
      <xdr:spPr>
        <a:xfrm>
          <a:off x="533401" y="4521201"/>
          <a:ext cx="10058400" cy="829164"/>
        </a:xfrm>
        <a:prstGeom prst="rect">
          <a:avLst/>
        </a:prstGeom>
      </xdr:spPr>
    </xdr:pic>
    <xdr:clientData/>
  </xdr:oneCellAnchor>
  <xdr:oneCellAnchor>
    <xdr:from>
      <xdr:col>2</xdr:col>
      <xdr:colOff>76200</xdr:colOff>
      <xdr:row>23</xdr:row>
      <xdr:rowOff>117475</xdr:rowOff>
    </xdr:from>
    <xdr:ext cx="3473450" cy="912406"/>
    <xdr:pic>
      <xdr:nvPicPr>
        <xdr:cNvPr id="7" name="Picture 6">
          <a:extLst>
            <a:ext uri="{FF2B5EF4-FFF2-40B4-BE49-F238E27FC236}">
              <a16:creationId xmlns:a16="http://schemas.microsoft.com/office/drawing/2014/main" id="{5A4CF593-A7AA-4DB1-91C7-1CEF3782C076}"/>
            </a:ext>
          </a:extLst>
        </xdr:cNvPr>
        <xdr:cNvPicPr>
          <a:picLocks noChangeAspect="1"/>
        </xdr:cNvPicPr>
      </xdr:nvPicPr>
      <xdr:blipFill>
        <a:blip xmlns:r="http://schemas.openxmlformats.org/officeDocument/2006/relationships" r:embed="rId4"/>
        <a:stretch>
          <a:fillRect/>
        </a:stretch>
      </xdr:blipFill>
      <xdr:spPr>
        <a:xfrm>
          <a:off x="571500" y="6143625"/>
          <a:ext cx="3632200" cy="902881"/>
        </a:xfrm>
        <a:prstGeom prst="rect">
          <a:avLst/>
        </a:prstGeom>
      </xdr:spPr>
    </xdr:pic>
    <xdr:clientData/>
  </xdr:oneCellAnchor>
  <xdr:oneCellAnchor>
    <xdr:from>
      <xdr:col>2</xdr:col>
      <xdr:colOff>57150</xdr:colOff>
      <xdr:row>30</xdr:row>
      <xdr:rowOff>50800</xdr:rowOff>
    </xdr:from>
    <xdr:ext cx="4787274" cy="860319"/>
    <xdr:pic>
      <xdr:nvPicPr>
        <xdr:cNvPr id="8" name="Picture 7">
          <a:extLst>
            <a:ext uri="{FF2B5EF4-FFF2-40B4-BE49-F238E27FC236}">
              <a16:creationId xmlns:a16="http://schemas.microsoft.com/office/drawing/2014/main" id="{850B3510-43EE-4BBA-A3FB-FDA8C7393DC6}"/>
            </a:ext>
          </a:extLst>
        </xdr:cNvPr>
        <xdr:cNvPicPr>
          <a:picLocks noChangeAspect="1"/>
        </xdr:cNvPicPr>
      </xdr:nvPicPr>
      <xdr:blipFill>
        <a:blip xmlns:r="http://schemas.openxmlformats.org/officeDocument/2006/relationships" r:embed="rId5"/>
        <a:stretch>
          <a:fillRect/>
        </a:stretch>
      </xdr:blipFill>
      <xdr:spPr>
        <a:xfrm>
          <a:off x="552450" y="8261350"/>
          <a:ext cx="5009524" cy="847619"/>
        </a:xfrm>
        <a:prstGeom prst="rect">
          <a:avLst/>
        </a:prstGeom>
      </xdr:spPr>
    </xdr:pic>
    <xdr:clientData/>
  </xdr:oneCellAnchor>
  <xdr:oneCellAnchor>
    <xdr:from>
      <xdr:col>2</xdr:col>
      <xdr:colOff>53975</xdr:colOff>
      <xdr:row>37</xdr:row>
      <xdr:rowOff>41275</xdr:rowOff>
    </xdr:from>
    <xdr:ext cx="6213475" cy="929632"/>
    <xdr:pic>
      <xdr:nvPicPr>
        <xdr:cNvPr id="9" name="Picture 8">
          <a:extLst>
            <a:ext uri="{FF2B5EF4-FFF2-40B4-BE49-F238E27FC236}">
              <a16:creationId xmlns:a16="http://schemas.microsoft.com/office/drawing/2014/main" id="{3531A767-26D8-4FA3-A3B4-2888E067D3A0}"/>
            </a:ext>
          </a:extLst>
        </xdr:cNvPr>
        <xdr:cNvPicPr>
          <a:picLocks noChangeAspect="1"/>
        </xdr:cNvPicPr>
      </xdr:nvPicPr>
      <xdr:blipFill>
        <a:blip xmlns:r="http://schemas.openxmlformats.org/officeDocument/2006/relationships" r:embed="rId6"/>
        <a:stretch>
          <a:fillRect/>
        </a:stretch>
      </xdr:blipFill>
      <xdr:spPr>
        <a:xfrm>
          <a:off x="549275" y="9826625"/>
          <a:ext cx="6530975" cy="916932"/>
        </a:xfrm>
        <a:prstGeom prst="rect">
          <a:avLst/>
        </a:prstGeom>
      </xdr:spPr>
    </xdr:pic>
    <xdr:clientData/>
  </xdr:oneCellAnchor>
  <xdr:oneCellAnchor>
    <xdr:from>
      <xdr:col>1</xdr:col>
      <xdr:colOff>133351</xdr:colOff>
      <xdr:row>44</xdr:row>
      <xdr:rowOff>50801</xdr:rowOff>
    </xdr:from>
    <xdr:ext cx="9725025" cy="847952"/>
    <xdr:pic>
      <xdr:nvPicPr>
        <xdr:cNvPr id="14" name="Picture 13">
          <a:extLst>
            <a:ext uri="{FF2B5EF4-FFF2-40B4-BE49-F238E27FC236}">
              <a16:creationId xmlns:a16="http://schemas.microsoft.com/office/drawing/2014/main" id="{CFB0D06C-CEE2-4536-9F74-40DE2BC60428}"/>
            </a:ext>
          </a:extLst>
        </xdr:cNvPr>
        <xdr:cNvPicPr>
          <a:picLocks noChangeAspect="1"/>
        </xdr:cNvPicPr>
      </xdr:nvPicPr>
      <xdr:blipFill>
        <a:blip xmlns:r="http://schemas.openxmlformats.org/officeDocument/2006/relationships" r:embed="rId7"/>
        <a:stretch>
          <a:fillRect/>
        </a:stretch>
      </xdr:blipFill>
      <xdr:spPr>
        <a:xfrm>
          <a:off x="457201" y="11214101"/>
          <a:ext cx="10210800" cy="835252"/>
        </a:xfrm>
        <a:prstGeom prst="rect">
          <a:avLst/>
        </a:prstGeom>
      </xdr:spPr>
    </xdr:pic>
    <xdr:clientData/>
  </xdr:oneCellAnchor>
  <xdr:oneCellAnchor>
    <xdr:from>
      <xdr:col>15</xdr:col>
      <xdr:colOff>87965</xdr:colOff>
      <xdr:row>52</xdr:row>
      <xdr:rowOff>72838</xdr:rowOff>
    </xdr:from>
    <xdr:ext cx="1626519" cy="765922"/>
    <xdr:pic>
      <xdr:nvPicPr>
        <xdr:cNvPr id="10" name="Picture 9">
          <a:extLst>
            <a:ext uri="{FF2B5EF4-FFF2-40B4-BE49-F238E27FC236}">
              <a16:creationId xmlns:a16="http://schemas.microsoft.com/office/drawing/2014/main" id="{87689721-07B5-4335-A61A-899648B24300}"/>
            </a:ext>
          </a:extLst>
        </xdr:cNvPr>
        <xdr:cNvPicPr>
          <a:picLocks noChangeAspect="1"/>
        </xdr:cNvPicPr>
      </xdr:nvPicPr>
      <xdr:blipFill>
        <a:blip xmlns:r="http://schemas.openxmlformats.org/officeDocument/2006/relationships" r:embed="rId8"/>
        <a:stretch>
          <a:fillRect/>
        </a:stretch>
      </xdr:blipFill>
      <xdr:spPr>
        <a:xfrm>
          <a:off x="8413936" y="12074338"/>
          <a:ext cx="1626519" cy="76592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18</xdr:col>
      <xdr:colOff>1005416</xdr:colOff>
      <xdr:row>2</xdr:row>
      <xdr:rowOff>31749</xdr:rowOff>
    </xdr:from>
    <xdr:to>
      <xdr:col>20</xdr:col>
      <xdr:colOff>969573</xdr:colOff>
      <xdr:row>4</xdr:row>
      <xdr:rowOff>247105</xdr:rowOff>
    </xdr:to>
    <xdr:pic>
      <xdr:nvPicPr>
        <xdr:cNvPr id="4" name="Picture 3">
          <a:extLst>
            <a:ext uri="{FF2B5EF4-FFF2-40B4-BE49-F238E27FC236}">
              <a16:creationId xmlns:a16="http://schemas.microsoft.com/office/drawing/2014/main" id="{FE41D1AC-D4E3-4A6F-9000-3B5F03FAD61B}"/>
            </a:ext>
          </a:extLst>
        </xdr:cNvPr>
        <xdr:cNvPicPr>
          <a:picLocks noChangeAspect="1"/>
        </xdr:cNvPicPr>
      </xdr:nvPicPr>
      <xdr:blipFill>
        <a:blip xmlns:r="http://schemas.openxmlformats.org/officeDocument/2006/relationships" r:embed="rId1"/>
        <a:stretch>
          <a:fillRect/>
        </a:stretch>
      </xdr:blipFill>
      <xdr:spPr>
        <a:xfrm>
          <a:off x="18966845" y="385535"/>
          <a:ext cx="2040062" cy="9071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613834</xdr:colOff>
      <xdr:row>1</xdr:row>
      <xdr:rowOff>134056</xdr:rowOff>
    </xdr:from>
    <xdr:to>
      <xdr:col>7</xdr:col>
      <xdr:colOff>1326445</xdr:colOff>
      <xdr:row>6</xdr:row>
      <xdr:rowOff>13966</xdr:rowOff>
    </xdr:to>
    <xdr:pic>
      <xdr:nvPicPr>
        <xdr:cNvPr id="4" name="Picture 3">
          <a:extLst>
            <a:ext uri="{FF2B5EF4-FFF2-40B4-BE49-F238E27FC236}">
              <a16:creationId xmlns:a16="http://schemas.microsoft.com/office/drawing/2014/main" id="{955BAA00-7EDA-4D13-970E-E7737010A8B4}"/>
            </a:ext>
          </a:extLst>
        </xdr:cNvPr>
        <xdr:cNvPicPr>
          <a:picLocks noChangeAspect="1"/>
        </xdr:cNvPicPr>
      </xdr:nvPicPr>
      <xdr:blipFill>
        <a:blip xmlns:r="http://schemas.openxmlformats.org/officeDocument/2006/relationships" r:embed="rId1"/>
        <a:stretch>
          <a:fillRect/>
        </a:stretch>
      </xdr:blipFill>
      <xdr:spPr>
        <a:xfrm>
          <a:off x="10456334" y="338667"/>
          <a:ext cx="2151944" cy="968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1007985</xdr:colOff>
      <xdr:row>1</xdr:row>
      <xdr:rowOff>203446</xdr:rowOff>
    </xdr:from>
    <xdr:to>
      <xdr:col>6</xdr:col>
      <xdr:colOff>1275194</xdr:colOff>
      <xdr:row>3</xdr:row>
      <xdr:rowOff>440494</xdr:rowOff>
    </xdr:to>
    <xdr:pic>
      <xdr:nvPicPr>
        <xdr:cNvPr id="2" name="Picture 1">
          <a:extLst>
            <a:ext uri="{FF2B5EF4-FFF2-40B4-BE49-F238E27FC236}">
              <a16:creationId xmlns:a16="http://schemas.microsoft.com/office/drawing/2014/main" id="{B88C903B-611A-4E4E-B2CA-503AD14B27FC}"/>
            </a:ext>
          </a:extLst>
        </xdr:cNvPr>
        <xdr:cNvPicPr>
          <a:picLocks noChangeAspect="1"/>
        </xdr:cNvPicPr>
      </xdr:nvPicPr>
      <xdr:blipFill>
        <a:blip xmlns:r="http://schemas.openxmlformats.org/officeDocument/2006/relationships" r:embed="rId1"/>
        <a:stretch>
          <a:fillRect/>
        </a:stretch>
      </xdr:blipFill>
      <xdr:spPr>
        <a:xfrm>
          <a:off x="9786225" y="409186"/>
          <a:ext cx="1669289" cy="8923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539750</xdr:colOff>
      <xdr:row>1</xdr:row>
      <xdr:rowOff>76200</xdr:rowOff>
    </xdr:from>
    <xdr:to>
      <xdr:col>11</xdr:col>
      <xdr:colOff>558800</xdr:colOff>
      <xdr:row>1</xdr:row>
      <xdr:rowOff>661988</xdr:rowOff>
    </xdr:to>
    <xdr:pic>
      <xdr:nvPicPr>
        <xdr:cNvPr id="3" name="Picture 2">
          <a:extLst>
            <a:ext uri="{FF2B5EF4-FFF2-40B4-BE49-F238E27FC236}">
              <a16:creationId xmlns:a16="http://schemas.microsoft.com/office/drawing/2014/main" id="{4084289A-1263-475C-B6E5-CB34E910F0E8}"/>
            </a:ext>
          </a:extLst>
        </xdr:cNvPr>
        <xdr:cNvPicPr>
          <a:picLocks noChangeAspect="1"/>
        </xdr:cNvPicPr>
      </xdr:nvPicPr>
      <xdr:blipFill>
        <a:blip xmlns:r="http://schemas.openxmlformats.org/officeDocument/2006/relationships" r:embed="rId1"/>
        <a:stretch>
          <a:fillRect/>
        </a:stretch>
      </xdr:blipFill>
      <xdr:spPr>
        <a:xfrm>
          <a:off x="6311900" y="285750"/>
          <a:ext cx="1301750" cy="5857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552450</xdr:colOff>
      <xdr:row>1</xdr:row>
      <xdr:rowOff>76200</xdr:rowOff>
    </xdr:from>
    <xdr:to>
      <xdr:col>11</xdr:col>
      <xdr:colOff>571500</xdr:colOff>
      <xdr:row>1</xdr:row>
      <xdr:rowOff>661988</xdr:rowOff>
    </xdr:to>
    <xdr:pic>
      <xdr:nvPicPr>
        <xdr:cNvPr id="3" name="Picture 2">
          <a:extLst>
            <a:ext uri="{FF2B5EF4-FFF2-40B4-BE49-F238E27FC236}">
              <a16:creationId xmlns:a16="http://schemas.microsoft.com/office/drawing/2014/main" id="{0A34145A-82FF-4595-8578-2ABE94901D99}"/>
            </a:ext>
          </a:extLst>
        </xdr:cNvPr>
        <xdr:cNvPicPr>
          <a:picLocks noChangeAspect="1"/>
        </xdr:cNvPicPr>
      </xdr:nvPicPr>
      <xdr:blipFill>
        <a:blip xmlns:r="http://schemas.openxmlformats.org/officeDocument/2006/relationships" r:embed="rId1"/>
        <a:stretch>
          <a:fillRect/>
        </a:stretch>
      </xdr:blipFill>
      <xdr:spPr>
        <a:xfrm>
          <a:off x="5949950" y="285750"/>
          <a:ext cx="1301750" cy="5857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1193800</xdr:colOff>
      <xdr:row>1</xdr:row>
      <xdr:rowOff>152400</xdr:rowOff>
    </xdr:from>
    <xdr:to>
      <xdr:col>7</xdr:col>
      <xdr:colOff>1438275</xdr:colOff>
      <xdr:row>5</xdr:row>
      <xdr:rowOff>76994</xdr:rowOff>
    </xdr:to>
    <xdr:pic>
      <xdr:nvPicPr>
        <xdr:cNvPr id="3" name="Picture 2">
          <a:extLst>
            <a:ext uri="{FF2B5EF4-FFF2-40B4-BE49-F238E27FC236}">
              <a16:creationId xmlns:a16="http://schemas.microsoft.com/office/drawing/2014/main" id="{672AA0BA-FECB-42D8-9F69-7BA991AADB82}"/>
            </a:ext>
          </a:extLst>
        </xdr:cNvPr>
        <xdr:cNvPicPr>
          <a:picLocks noChangeAspect="1"/>
        </xdr:cNvPicPr>
      </xdr:nvPicPr>
      <xdr:blipFill>
        <a:blip xmlns:r="http://schemas.openxmlformats.org/officeDocument/2006/relationships" r:embed="rId1"/>
        <a:stretch>
          <a:fillRect/>
        </a:stretch>
      </xdr:blipFill>
      <xdr:spPr>
        <a:xfrm>
          <a:off x="9147175" y="361950"/>
          <a:ext cx="1720850" cy="819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lix365.sharepoint.com/Del/OtherProgrammes/Phase%203%20PSDS/2.%20Applications/4.%20NHS/Northampton%20General%20Hospital%20NHS%20Trust%20-%2030168/Application%20Form/phase-3-psds-application-form---northampt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Guidance"/>
      <sheetName val="Step 1 Project Introduction"/>
      <sheetName val="Step 2 Building Details"/>
      <sheetName val="Step 3.1 Existing heating"/>
      <sheetName val="Step 3.2 Heating System Data"/>
      <sheetName val="Step 3.3 Low Carbon Heating"/>
      <sheetName val="Step 4 Support Tool"/>
      <sheetName val="Step 5 Business Case"/>
      <sheetName val="Step 6 Submit Application"/>
      <sheetName val="Eligible Technologies"/>
      <sheetName val="Application Form User Terms"/>
      <sheetName val="Backing Sheet Buildings"/>
      <sheetName val="Extra look-up"/>
      <sheetName val="Assessment Form"/>
      <sheetName val="Revision History"/>
      <sheetName val="PETR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echnical@salixfinance.co.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technical@salixfinance.co.uk" TargetMode="External"/><Relationship Id="rId1" Type="http://schemas.openxmlformats.org/officeDocument/2006/relationships/hyperlink" Target="http://www.salixfinance.co.uk/loans"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V1"/>
  <sheetViews>
    <sheetView workbookViewId="0"/>
  </sheetViews>
  <sheetFormatPr defaultColWidth="8.88671875" defaultRowHeight="13.2" x14ac:dyDescent="0.25"/>
  <sheetData>
    <row r="1" spans="22:22" x14ac:dyDescent="0.25">
      <c r="V1" s="1"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D7369-698F-44A2-B470-10410404D7ED}">
  <sheetPr>
    <tabColor rgb="FF382573"/>
  </sheetPr>
  <dimension ref="B1:N91"/>
  <sheetViews>
    <sheetView showGridLines="0" zoomScale="77" zoomScaleNormal="100" workbookViewId="0">
      <selection activeCell="C26" sqref="C26"/>
    </sheetView>
  </sheetViews>
  <sheetFormatPr defaultColWidth="9.109375" defaultRowHeight="15.6" x14ac:dyDescent="0.25"/>
  <cols>
    <col min="1" max="1" width="3.5546875" style="348" customWidth="1"/>
    <col min="2" max="2" width="34.88671875" style="349" customWidth="1"/>
    <col min="3" max="3" width="14.44140625" style="348" customWidth="1"/>
    <col min="4" max="8" width="22.109375" style="348" customWidth="1"/>
    <col min="9" max="9" width="122.6640625" style="350" customWidth="1"/>
    <col min="10" max="16384" width="9.109375" style="348"/>
  </cols>
  <sheetData>
    <row r="1" spans="2:11" ht="16.2" thickBot="1" x14ac:dyDescent="0.3"/>
    <row r="2" spans="2:11" x14ac:dyDescent="0.25">
      <c r="B2" s="351"/>
      <c r="C2" s="352"/>
      <c r="D2" s="352"/>
      <c r="E2" s="352"/>
      <c r="F2" s="352"/>
      <c r="G2" s="352"/>
      <c r="H2" s="353"/>
    </row>
    <row r="3" spans="2:11" x14ac:dyDescent="0.25">
      <c r="B3" s="354"/>
      <c r="H3" s="355"/>
    </row>
    <row r="4" spans="2:11" x14ac:dyDescent="0.25">
      <c r="B4" s="356"/>
      <c r="C4" s="357"/>
      <c r="D4" s="357"/>
      <c r="E4" s="357"/>
      <c r="F4" s="357"/>
      <c r="G4" s="357"/>
      <c r="H4" s="358"/>
    </row>
    <row r="5" spans="2:11" ht="23.25" customHeight="1" x14ac:dyDescent="0.25">
      <c r="B5" s="838" t="s">
        <v>381</v>
      </c>
      <c r="C5" s="839"/>
      <c r="D5" s="839"/>
      <c r="E5" s="839"/>
      <c r="F5" s="839"/>
      <c r="G5" s="839"/>
      <c r="H5" s="840"/>
    </row>
    <row r="6" spans="2:11" ht="16.2" x14ac:dyDescent="0.25">
      <c r="B6" s="359" t="s">
        <v>382</v>
      </c>
      <c r="H6" s="355"/>
    </row>
    <row r="7" spans="2:11" ht="16.2" x14ac:dyDescent="0.25">
      <c r="B7" s="360"/>
      <c r="H7" s="355"/>
      <c r="I7" s="361" t="s">
        <v>383</v>
      </c>
    </row>
    <row r="8" spans="2:11" ht="18.75" customHeight="1" x14ac:dyDescent="0.25">
      <c r="B8" s="362" t="s">
        <v>384</v>
      </c>
      <c r="C8" s="841" t="str">
        <f>IF('Business Case'!C9="","",'Business Case'!C9)</f>
        <v/>
      </c>
      <c r="D8" s="841"/>
      <c r="E8" s="841"/>
      <c r="F8" s="841"/>
      <c r="G8" s="841"/>
      <c r="H8" s="842"/>
      <c r="I8" s="836" t="s">
        <v>385</v>
      </c>
    </row>
    <row r="9" spans="2:11" x14ac:dyDescent="0.25">
      <c r="B9" s="363"/>
      <c r="H9" s="355"/>
      <c r="I9" s="836"/>
    </row>
    <row r="10" spans="2:11" ht="16.2" x14ac:dyDescent="0.25">
      <c r="B10" s="362" t="s">
        <v>386</v>
      </c>
      <c r="C10" s="841" t="str">
        <f>IF('Project Compliance Tool'!D3="","",'Project Compliance Tool'!D3)</f>
        <v/>
      </c>
      <c r="D10" s="841"/>
      <c r="E10" s="841"/>
      <c r="F10" s="841"/>
      <c r="G10" s="841"/>
      <c r="H10" s="842"/>
      <c r="I10" s="836"/>
    </row>
    <row r="11" spans="2:11" x14ac:dyDescent="0.25">
      <c r="B11" s="360"/>
      <c r="H11" s="355"/>
      <c r="I11" s="364"/>
    </row>
    <row r="12" spans="2:11" ht="16.2" x14ac:dyDescent="0.25">
      <c r="B12" s="359" t="s">
        <v>387</v>
      </c>
      <c r="D12" s="348" t="s">
        <v>388</v>
      </c>
      <c r="H12" s="355"/>
      <c r="I12" s="364"/>
    </row>
    <row r="13" spans="2:11" ht="15.75" customHeight="1" x14ac:dyDescent="0.25">
      <c r="B13" s="354"/>
      <c r="H13" s="355"/>
      <c r="I13" s="843" t="s">
        <v>389</v>
      </c>
    </row>
    <row r="14" spans="2:11" ht="61.2" customHeight="1" x14ac:dyDescent="0.25">
      <c r="B14" s="586" t="s">
        <v>390</v>
      </c>
      <c r="C14" s="587"/>
      <c r="D14" s="811"/>
      <c r="E14" s="812"/>
      <c r="F14" s="812"/>
      <c r="G14" s="812"/>
      <c r="H14" s="813"/>
      <c r="I14" s="843"/>
      <c r="J14" s="365"/>
      <c r="K14" s="365"/>
    </row>
    <row r="15" spans="2:11" x14ac:dyDescent="0.25">
      <c r="B15" s="366"/>
      <c r="C15" s="367"/>
      <c r="D15" s="368"/>
      <c r="E15" s="368"/>
      <c r="F15" s="369"/>
      <c r="G15" s="369"/>
      <c r="H15" s="370"/>
      <c r="I15" s="420"/>
      <c r="J15" s="365"/>
      <c r="K15" s="365"/>
    </row>
    <row r="16" spans="2:11" ht="61.2" customHeight="1" x14ac:dyDescent="0.25">
      <c r="B16" s="586" t="s">
        <v>391</v>
      </c>
      <c r="C16" s="587"/>
      <c r="D16" s="811"/>
      <c r="E16" s="812"/>
      <c r="F16" s="812"/>
      <c r="G16" s="812"/>
      <c r="H16" s="813"/>
      <c r="I16" s="584" t="s">
        <v>392</v>
      </c>
      <c r="J16" s="365"/>
      <c r="K16" s="365"/>
    </row>
    <row r="17" spans="2:11" x14ac:dyDescent="0.25">
      <c r="B17" s="366"/>
      <c r="C17" s="367"/>
      <c r="D17" s="368"/>
      <c r="E17" s="368"/>
      <c r="F17" s="369"/>
      <c r="G17" s="369"/>
      <c r="H17" s="370"/>
      <c r="I17" s="420"/>
      <c r="J17" s="365"/>
      <c r="K17" s="365"/>
    </row>
    <row r="18" spans="2:11" ht="61.2" customHeight="1" x14ac:dyDescent="0.25">
      <c r="B18" s="586" t="s">
        <v>393</v>
      </c>
      <c r="C18" s="587"/>
      <c r="D18" s="811"/>
      <c r="E18" s="812"/>
      <c r="F18" s="812"/>
      <c r="G18" s="812"/>
      <c r="H18" s="813"/>
      <c r="I18" s="420" t="s">
        <v>394</v>
      </c>
      <c r="J18" s="365"/>
      <c r="K18" s="365"/>
    </row>
    <row r="19" spans="2:11" x14ac:dyDescent="0.25">
      <c r="B19" s="366"/>
      <c r="C19" s="367"/>
      <c r="D19" s="372"/>
      <c r="E19" s="372"/>
      <c r="F19" s="364"/>
      <c r="G19" s="364"/>
      <c r="H19" s="373"/>
      <c r="I19" s="371"/>
      <c r="J19" s="365"/>
      <c r="K19" s="365"/>
    </row>
    <row r="20" spans="2:11" ht="38.25" customHeight="1" x14ac:dyDescent="0.25">
      <c r="B20" s="586" t="s">
        <v>395</v>
      </c>
      <c r="C20" s="587"/>
      <c r="D20" s="811"/>
      <c r="E20" s="812"/>
      <c r="F20" s="812"/>
      <c r="G20" s="812"/>
      <c r="H20" s="813"/>
      <c r="I20" s="837" t="s">
        <v>396</v>
      </c>
      <c r="J20" s="365"/>
      <c r="K20" s="365"/>
    </row>
    <row r="21" spans="2:11" x14ac:dyDescent="0.25">
      <c r="B21" s="366"/>
      <c r="C21" s="367"/>
      <c r="D21" s="374"/>
      <c r="E21" s="374"/>
      <c r="F21" s="375"/>
      <c r="G21" s="375"/>
      <c r="H21" s="376"/>
      <c r="I21" s="837"/>
      <c r="J21" s="365"/>
      <c r="K21" s="365"/>
    </row>
    <row r="22" spans="2:11" ht="38.25" customHeight="1" x14ac:dyDescent="0.25">
      <c r="B22" s="586" t="s">
        <v>397</v>
      </c>
      <c r="C22" s="587"/>
      <c r="D22" s="811"/>
      <c r="E22" s="812"/>
      <c r="F22" s="812"/>
      <c r="G22" s="812"/>
      <c r="H22" s="813"/>
      <c r="I22" s="584" t="s">
        <v>398</v>
      </c>
      <c r="J22" s="365"/>
      <c r="K22" s="365"/>
    </row>
    <row r="23" spans="2:11" x14ac:dyDescent="0.25">
      <c r="B23" s="354"/>
      <c r="D23" s="377"/>
      <c r="E23" s="377"/>
      <c r="F23" s="377"/>
      <c r="G23" s="377"/>
      <c r="H23" s="378"/>
      <c r="I23" s="364"/>
    </row>
    <row r="24" spans="2:11" ht="16.2" x14ac:dyDescent="0.25">
      <c r="B24" s="359" t="s">
        <v>399</v>
      </c>
      <c r="D24" s="377"/>
      <c r="E24" s="377"/>
      <c r="F24" s="377"/>
      <c r="G24" s="377"/>
      <c r="H24" s="378"/>
      <c r="I24" s="364"/>
    </row>
    <row r="25" spans="2:11" x14ac:dyDescent="0.25">
      <c r="B25" s="354"/>
      <c r="D25" s="377"/>
      <c r="E25" s="377"/>
      <c r="F25" s="377"/>
      <c r="G25" s="377"/>
      <c r="H25" s="378"/>
      <c r="I25" s="364"/>
    </row>
    <row r="26" spans="2:11" ht="30" customHeight="1" x14ac:dyDescent="0.25">
      <c r="B26" s="379" t="s">
        <v>400</v>
      </c>
      <c r="C26" s="597"/>
      <c r="D26" s="844" t="s">
        <v>388</v>
      </c>
      <c r="E26" s="845"/>
      <c r="F26" s="845"/>
      <c r="G26" s="845"/>
      <c r="H26" s="846"/>
      <c r="I26" s="420" t="s">
        <v>401</v>
      </c>
      <c r="J26" s="365"/>
      <c r="K26" s="365"/>
    </row>
    <row r="27" spans="2:11" ht="30" customHeight="1" x14ac:dyDescent="0.25">
      <c r="B27" s="379" t="s">
        <v>402</v>
      </c>
      <c r="C27" s="597"/>
      <c r="D27" s="844"/>
      <c r="E27" s="845"/>
      <c r="F27" s="845"/>
      <c r="G27" s="845"/>
      <c r="H27" s="846"/>
      <c r="I27" s="420" t="s">
        <v>403</v>
      </c>
      <c r="J27" s="365"/>
      <c r="K27" s="365"/>
    </row>
    <row r="28" spans="2:11" ht="30" customHeight="1" x14ac:dyDescent="0.25">
      <c r="B28" s="379" t="s">
        <v>404</v>
      </c>
      <c r="C28" s="597"/>
      <c r="D28" s="844"/>
      <c r="E28" s="845"/>
      <c r="F28" s="845"/>
      <c r="G28" s="845"/>
      <c r="H28" s="846"/>
      <c r="I28" s="420" t="s">
        <v>405</v>
      </c>
      <c r="J28" s="365"/>
      <c r="K28" s="365"/>
    </row>
    <row r="29" spans="2:11" ht="30" customHeight="1" x14ac:dyDescent="0.25">
      <c r="B29" s="379" t="s">
        <v>406</v>
      </c>
      <c r="C29" s="597"/>
      <c r="D29" s="844"/>
      <c r="E29" s="845"/>
      <c r="F29" s="845"/>
      <c r="G29" s="845"/>
      <c r="H29" s="846"/>
      <c r="I29" s="836" t="s">
        <v>407</v>
      </c>
      <c r="J29" s="365"/>
      <c r="K29" s="365"/>
    </row>
    <row r="30" spans="2:11" ht="75" customHeight="1" x14ac:dyDescent="0.25">
      <c r="B30" s="829" t="s">
        <v>408</v>
      </c>
      <c r="C30" s="830"/>
      <c r="D30" s="826"/>
      <c r="E30" s="827"/>
      <c r="F30" s="827"/>
      <c r="G30" s="827"/>
      <c r="H30" s="828"/>
      <c r="I30" s="836"/>
      <c r="J30" s="365"/>
      <c r="K30" s="365"/>
    </row>
    <row r="31" spans="2:11" x14ac:dyDescent="0.25">
      <c r="B31" s="831"/>
      <c r="C31" s="832"/>
      <c r="D31" s="832"/>
      <c r="E31" s="832"/>
      <c r="F31" s="832"/>
      <c r="G31" s="832"/>
      <c r="H31" s="833"/>
      <c r="I31" s="420"/>
      <c r="J31" s="365"/>
      <c r="K31" s="365"/>
    </row>
    <row r="32" spans="2:11" ht="38.25" customHeight="1" x14ac:dyDescent="0.25">
      <c r="B32" s="585" t="s">
        <v>409</v>
      </c>
      <c r="C32" s="587"/>
      <c r="D32" s="811"/>
      <c r="E32" s="812"/>
      <c r="F32" s="812"/>
      <c r="G32" s="812"/>
      <c r="H32" s="813"/>
      <c r="I32" s="420" t="s">
        <v>410</v>
      </c>
      <c r="J32" s="365"/>
      <c r="K32" s="365"/>
    </row>
    <row r="33" spans="2:14" x14ac:dyDescent="0.25">
      <c r="B33" s="823"/>
      <c r="C33" s="824"/>
      <c r="D33" s="824"/>
      <c r="E33" s="824"/>
      <c r="F33" s="824"/>
      <c r="G33" s="824"/>
      <c r="H33" s="825"/>
      <c r="I33" s="420"/>
      <c r="J33" s="365"/>
      <c r="K33" s="365"/>
    </row>
    <row r="34" spans="2:14" ht="38.25" customHeight="1" x14ac:dyDescent="0.25">
      <c r="B34" s="585" t="s">
        <v>411</v>
      </c>
      <c r="C34" s="587"/>
      <c r="D34" s="811"/>
      <c r="E34" s="812"/>
      <c r="F34" s="812"/>
      <c r="G34" s="812"/>
      <c r="H34" s="813"/>
      <c r="I34" s="420" t="s">
        <v>412</v>
      </c>
      <c r="J34" s="365"/>
      <c r="K34" s="365"/>
    </row>
    <row r="35" spans="2:14" x14ac:dyDescent="0.25">
      <c r="B35" s="823"/>
      <c r="C35" s="824"/>
      <c r="D35" s="824"/>
      <c r="E35" s="824"/>
      <c r="F35" s="824"/>
      <c r="G35" s="824"/>
      <c r="H35" s="825"/>
      <c r="I35" s="420"/>
      <c r="J35" s="365"/>
      <c r="K35" s="365"/>
    </row>
    <row r="36" spans="2:14" ht="38.25" customHeight="1" x14ac:dyDescent="0.25">
      <c r="B36" s="585" t="s">
        <v>413</v>
      </c>
      <c r="C36" s="587"/>
      <c r="D36" s="834"/>
      <c r="E36" s="834"/>
      <c r="F36" s="834"/>
      <c r="G36" s="834"/>
      <c r="H36" s="835"/>
      <c r="I36" s="420" t="s">
        <v>414</v>
      </c>
      <c r="J36" s="365"/>
      <c r="K36" s="365"/>
    </row>
    <row r="37" spans="2:14" ht="15.75" customHeight="1" x14ac:dyDescent="0.25">
      <c r="B37" s="380"/>
      <c r="C37" s="381"/>
      <c r="D37" s="381"/>
      <c r="E37" s="381"/>
      <c r="F37" s="381"/>
      <c r="G37" s="381"/>
      <c r="H37" s="382"/>
      <c r="I37" s="364"/>
    </row>
    <row r="38" spans="2:14" ht="15.75" customHeight="1" x14ac:dyDescent="0.25">
      <c r="B38" s="384" t="s">
        <v>415</v>
      </c>
      <c r="C38" s="383"/>
      <c r="D38" s="383"/>
      <c r="E38" s="385"/>
      <c r="F38" s="385"/>
      <c r="G38" s="385"/>
      <c r="H38" s="386"/>
      <c r="I38" s="364"/>
    </row>
    <row r="39" spans="2:14" x14ac:dyDescent="0.25">
      <c r="B39" s="820"/>
      <c r="C39" s="821"/>
      <c r="D39" s="821"/>
      <c r="E39" s="821"/>
      <c r="F39" s="821"/>
      <c r="G39" s="821"/>
      <c r="H39" s="822"/>
      <c r="I39" s="420"/>
      <c r="J39" s="365"/>
      <c r="K39" s="365"/>
    </row>
    <row r="40" spans="2:14" ht="38.25" customHeight="1" x14ac:dyDescent="0.25">
      <c r="B40" s="583" t="s">
        <v>416</v>
      </c>
      <c r="C40" s="587"/>
      <c r="D40" s="811"/>
      <c r="E40" s="812"/>
      <c r="F40" s="812"/>
      <c r="G40" s="812"/>
      <c r="H40" s="813"/>
      <c r="I40" s="598" t="s">
        <v>417</v>
      </c>
      <c r="J40" s="365"/>
      <c r="K40" s="365"/>
    </row>
    <row r="41" spans="2:14" x14ac:dyDescent="0.25">
      <c r="B41" s="823"/>
      <c r="C41" s="824"/>
      <c r="D41" s="824"/>
      <c r="E41" s="824"/>
      <c r="F41" s="824"/>
      <c r="G41" s="824"/>
      <c r="H41" s="825"/>
      <c r="I41" s="420"/>
      <c r="J41" s="365"/>
      <c r="K41" s="365"/>
    </row>
    <row r="42" spans="2:14" ht="38.25" customHeight="1" x14ac:dyDescent="0.25">
      <c r="B42" s="583" t="s">
        <v>418</v>
      </c>
      <c r="C42" s="587"/>
      <c r="D42" s="811"/>
      <c r="E42" s="812"/>
      <c r="F42" s="812"/>
      <c r="G42" s="812"/>
      <c r="H42" s="813"/>
      <c r="I42" s="420" t="s">
        <v>419</v>
      </c>
      <c r="J42" s="365"/>
      <c r="K42" s="365"/>
    </row>
    <row r="43" spans="2:14" x14ac:dyDescent="0.25">
      <c r="B43" s="823"/>
      <c r="C43" s="824"/>
      <c r="D43" s="824"/>
      <c r="E43" s="824"/>
      <c r="F43" s="824"/>
      <c r="G43" s="824"/>
      <c r="H43" s="825"/>
      <c r="I43" s="420"/>
      <c r="J43" s="365"/>
      <c r="K43" s="365"/>
    </row>
    <row r="44" spans="2:14" ht="38.25" customHeight="1" x14ac:dyDescent="0.25">
      <c r="B44" s="583" t="s">
        <v>420</v>
      </c>
      <c r="C44" s="587"/>
      <c r="D44" s="811"/>
      <c r="E44" s="812"/>
      <c r="F44" s="812"/>
      <c r="G44" s="812"/>
      <c r="H44" s="813"/>
      <c r="I44" s="420" t="s">
        <v>421</v>
      </c>
      <c r="J44" s="365"/>
      <c r="K44" s="365"/>
    </row>
    <row r="45" spans="2:14" x14ac:dyDescent="0.25">
      <c r="B45" s="808"/>
      <c r="C45" s="809"/>
      <c r="D45" s="809"/>
      <c r="E45" s="809"/>
      <c r="F45" s="809"/>
      <c r="G45" s="809"/>
      <c r="H45" s="810"/>
      <c r="I45" s="364"/>
    </row>
    <row r="46" spans="2:14" ht="38.25" customHeight="1" x14ac:dyDescent="0.25">
      <c r="B46" s="583" t="s">
        <v>422</v>
      </c>
      <c r="C46" s="587"/>
      <c r="D46" s="811"/>
      <c r="E46" s="812"/>
      <c r="F46" s="812"/>
      <c r="G46" s="812"/>
      <c r="H46" s="813"/>
      <c r="I46" s="364"/>
    </row>
    <row r="47" spans="2:14" ht="18" x14ac:dyDescent="0.25">
      <c r="B47" s="354"/>
      <c r="E47" s="388"/>
      <c r="F47" s="388"/>
      <c r="G47" s="389"/>
      <c r="H47" s="390"/>
      <c r="I47" s="364"/>
      <c r="J47" s="387"/>
      <c r="K47" s="391">
        <v>2.2999999999999998</v>
      </c>
      <c r="L47" s="392" t="e">
        <f>#REF!</f>
        <v>#REF!</v>
      </c>
      <c r="M47" s="391"/>
      <c r="N47" s="387"/>
    </row>
    <row r="48" spans="2:14" ht="18" x14ac:dyDescent="0.25">
      <c r="B48" s="393"/>
      <c r="C48" s="394"/>
      <c r="D48" s="394"/>
      <c r="E48" s="395"/>
      <c r="F48" s="395"/>
      <c r="G48" s="396"/>
      <c r="H48" s="397"/>
      <c r="I48" s="364"/>
      <c r="J48" s="387"/>
      <c r="K48" s="391">
        <v>2.4</v>
      </c>
      <c r="L48" s="392" t="e">
        <f>#REF!</f>
        <v>#REF!</v>
      </c>
      <c r="M48" s="391"/>
      <c r="N48" s="387"/>
    </row>
    <row r="49" spans="2:14" x14ac:dyDescent="0.25">
      <c r="B49" s="814" t="s">
        <v>423</v>
      </c>
      <c r="C49" s="815"/>
      <c r="D49" s="816"/>
      <c r="E49" s="817"/>
      <c r="F49" s="817"/>
      <c r="G49" s="817"/>
      <c r="H49" s="818"/>
      <c r="I49" s="807" t="s">
        <v>424</v>
      </c>
      <c r="J49" s="387"/>
      <c r="K49" s="391">
        <v>2.5</v>
      </c>
      <c r="L49" s="392" t="e">
        <f>#REF!</f>
        <v>#REF!</v>
      </c>
      <c r="M49" s="391"/>
      <c r="N49" s="387"/>
    </row>
    <row r="50" spans="2:14" x14ac:dyDescent="0.25">
      <c r="B50" s="799"/>
      <c r="C50" s="800"/>
      <c r="D50" s="804"/>
      <c r="E50" s="805"/>
      <c r="F50" s="805"/>
      <c r="G50" s="805"/>
      <c r="H50" s="806"/>
      <c r="I50" s="807"/>
      <c r="J50" s="387"/>
      <c r="K50" s="391">
        <v>2.6</v>
      </c>
      <c r="L50" s="392" t="e">
        <f>#REF!</f>
        <v>#REF!</v>
      </c>
      <c r="M50" s="391"/>
      <c r="N50" s="387"/>
    </row>
    <row r="51" spans="2:14" ht="15.75" customHeight="1" x14ac:dyDescent="0.25">
      <c r="B51" s="398"/>
      <c r="C51" s="364"/>
      <c r="E51" s="388"/>
      <c r="F51" s="388"/>
      <c r="G51" s="389"/>
      <c r="H51" s="390"/>
      <c r="I51" s="364"/>
      <c r="J51" s="387"/>
      <c r="K51" s="391">
        <v>2.7</v>
      </c>
      <c r="L51" s="392" t="e">
        <f>#REF!</f>
        <v>#REF!</v>
      </c>
      <c r="M51" s="391"/>
      <c r="N51" s="387"/>
    </row>
    <row r="52" spans="2:14" x14ac:dyDescent="0.25">
      <c r="B52" s="799" t="s">
        <v>425</v>
      </c>
      <c r="C52" s="800"/>
      <c r="D52" s="801"/>
      <c r="E52" s="802"/>
      <c r="F52" s="802"/>
      <c r="G52" s="802"/>
      <c r="H52" s="803"/>
      <c r="I52" s="819" t="s">
        <v>426</v>
      </c>
      <c r="J52" s="387"/>
      <c r="K52" s="391">
        <v>3.1</v>
      </c>
      <c r="L52" s="392" t="e">
        <f>#REF!</f>
        <v>#REF!</v>
      </c>
      <c r="M52" s="391"/>
      <c r="N52" s="387"/>
    </row>
    <row r="53" spans="2:14" x14ac:dyDescent="0.25">
      <c r="B53" s="799"/>
      <c r="C53" s="800"/>
      <c r="D53" s="804"/>
      <c r="E53" s="805"/>
      <c r="F53" s="805"/>
      <c r="G53" s="805"/>
      <c r="H53" s="806"/>
      <c r="I53" s="819"/>
      <c r="J53" s="387"/>
      <c r="K53" s="391">
        <v>3.2</v>
      </c>
      <c r="L53" s="392" t="e">
        <f>#REF!</f>
        <v>#REF!</v>
      </c>
      <c r="M53" s="391"/>
      <c r="N53" s="387"/>
    </row>
    <row r="54" spans="2:14" x14ac:dyDescent="0.25">
      <c r="B54" s="399"/>
      <c r="C54" s="400"/>
      <c r="D54" s="401"/>
      <c r="E54" s="401"/>
      <c r="F54" s="401"/>
      <c r="G54" s="401"/>
      <c r="H54" s="402"/>
      <c r="I54" s="421"/>
      <c r="J54" s="387"/>
      <c r="K54" s="391">
        <v>3.3</v>
      </c>
      <c r="L54" s="392" t="e">
        <f>#REF!</f>
        <v>#REF!</v>
      </c>
      <c r="M54" s="391"/>
      <c r="N54" s="387"/>
    </row>
    <row r="55" spans="2:14" ht="31.5" customHeight="1" x14ac:dyDescent="0.25">
      <c r="B55" s="403" t="s">
        <v>427</v>
      </c>
      <c r="C55" s="404">
        <f>'Business Case'!G74</f>
        <v>0</v>
      </c>
      <c r="D55" s="794"/>
      <c r="E55" s="795"/>
      <c r="F55" s="795"/>
      <c r="G55" s="795"/>
      <c r="H55" s="796"/>
      <c r="I55" s="421" t="s">
        <v>428</v>
      </c>
      <c r="J55" s="387"/>
      <c r="K55" s="391">
        <v>3.4</v>
      </c>
      <c r="L55" s="392" t="e">
        <f>#REF!</f>
        <v>#REF!</v>
      </c>
      <c r="M55" s="391"/>
      <c r="N55" s="387"/>
    </row>
    <row r="56" spans="2:14" x14ac:dyDescent="0.25">
      <c r="B56" s="399"/>
      <c r="C56" s="400"/>
      <c r="D56" s="401"/>
      <c r="E56" s="401"/>
      <c r="F56" s="401"/>
      <c r="G56" s="401"/>
      <c r="H56" s="402"/>
      <c r="I56" s="421"/>
      <c r="J56" s="387"/>
      <c r="K56" s="387"/>
      <c r="L56" s="387"/>
      <c r="M56" s="387"/>
      <c r="N56" s="387"/>
    </row>
    <row r="57" spans="2:14" ht="31.5" customHeight="1" x14ac:dyDescent="0.25">
      <c r="B57" s="403" t="s">
        <v>429</v>
      </c>
      <c r="C57" s="404">
        <f>'Business Case'!G77</f>
        <v>0</v>
      </c>
      <c r="D57" s="794"/>
      <c r="E57" s="795"/>
      <c r="F57" s="795"/>
      <c r="G57" s="795"/>
      <c r="H57" s="796"/>
      <c r="I57" s="421" t="s">
        <v>430</v>
      </c>
      <c r="J57" s="387"/>
      <c r="M57" s="387"/>
      <c r="N57" s="387"/>
    </row>
    <row r="58" spans="2:14" ht="18" x14ac:dyDescent="0.25">
      <c r="B58" s="354"/>
      <c r="E58" s="388"/>
      <c r="F58" s="388"/>
      <c r="G58" s="389"/>
      <c r="H58" s="390"/>
      <c r="I58" s="364"/>
      <c r="J58" s="387"/>
      <c r="M58" s="387"/>
      <c r="N58" s="387"/>
    </row>
    <row r="59" spans="2:14" ht="16.2" x14ac:dyDescent="0.25">
      <c r="B59" s="359" t="s">
        <v>431</v>
      </c>
      <c r="C59" s="405"/>
      <c r="D59" s="405"/>
      <c r="E59" s="405"/>
      <c r="F59" s="405"/>
      <c r="G59" s="405"/>
      <c r="H59" s="406"/>
      <c r="I59" s="364"/>
      <c r="K59" s="365"/>
    </row>
    <row r="60" spans="2:14" x14ac:dyDescent="0.25">
      <c r="B60" s="360"/>
      <c r="C60" s="405"/>
      <c r="D60" s="405"/>
      <c r="E60" s="405"/>
      <c r="F60" s="405"/>
      <c r="G60" s="405"/>
      <c r="H60" s="406"/>
      <c r="I60" s="364"/>
      <c r="K60" s="365"/>
    </row>
    <row r="61" spans="2:14" ht="45" customHeight="1" x14ac:dyDescent="0.25">
      <c r="B61" s="366" t="s">
        <v>432</v>
      </c>
      <c r="C61" s="596" t="str">
        <f>IF(E91=0,"",IF(E88&gt;0,"Red",IF(E89&gt;0,"Amber","Green")))</f>
        <v/>
      </c>
      <c r="D61" s="781" t="s">
        <v>433</v>
      </c>
      <c r="E61" s="781"/>
      <c r="F61" s="781"/>
      <c r="G61" s="781"/>
      <c r="H61" s="782"/>
      <c r="I61" s="420"/>
      <c r="J61" s="365"/>
    </row>
    <row r="62" spans="2:14" x14ac:dyDescent="0.25">
      <c r="B62" s="407"/>
      <c r="C62" s="408"/>
      <c r="D62" s="409"/>
      <c r="E62" s="409"/>
      <c r="F62" s="405"/>
      <c r="G62" s="405"/>
      <c r="H62" s="406"/>
      <c r="I62" s="420"/>
      <c r="J62" s="365"/>
    </row>
    <row r="63" spans="2:14" x14ac:dyDescent="0.25">
      <c r="B63" s="360"/>
      <c r="C63" s="405"/>
      <c r="D63" s="405"/>
      <c r="E63" s="405"/>
      <c r="F63" s="405"/>
      <c r="G63" s="405"/>
      <c r="H63" s="406"/>
      <c r="I63" s="364"/>
    </row>
    <row r="64" spans="2:14" ht="16.2" x14ac:dyDescent="0.25">
      <c r="B64" s="359" t="s">
        <v>434</v>
      </c>
      <c r="C64" s="405"/>
      <c r="D64" s="405"/>
      <c r="E64" s="405"/>
      <c r="F64" s="405"/>
      <c r="G64" s="405"/>
      <c r="H64" s="406"/>
      <c r="I64" s="364"/>
    </row>
    <row r="65" spans="2:9" ht="157.5" customHeight="1" x14ac:dyDescent="0.25">
      <c r="B65" s="783"/>
      <c r="C65" s="784"/>
      <c r="D65" s="784"/>
      <c r="E65" s="784"/>
      <c r="F65" s="784"/>
      <c r="G65" s="784"/>
      <c r="H65" s="785"/>
      <c r="I65" s="420" t="s">
        <v>435</v>
      </c>
    </row>
    <row r="66" spans="2:9" x14ac:dyDescent="0.25">
      <c r="B66" s="354"/>
      <c r="H66" s="355"/>
      <c r="I66" s="364"/>
    </row>
    <row r="67" spans="2:9" ht="16.2" x14ac:dyDescent="0.25">
      <c r="B67" s="359" t="s">
        <v>436</v>
      </c>
      <c r="C67" s="364"/>
      <c r="D67" s="364"/>
      <c r="E67" s="364"/>
      <c r="F67" s="364"/>
      <c r="G67" s="364"/>
      <c r="H67" s="373"/>
      <c r="I67" s="364"/>
    </row>
    <row r="68" spans="2:9" ht="157.5" customHeight="1" x14ac:dyDescent="0.25">
      <c r="B68" s="786"/>
      <c r="C68" s="787"/>
      <c r="D68" s="787"/>
      <c r="E68" s="787"/>
      <c r="F68" s="787"/>
      <c r="G68" s="787"/>
      <c r="H68" s="788"/>
      <c r="I68" s="420" t="s">
        <v>437</v>
      </c>
    </row>
    <row r="69" spans="2:9" x14ac:dyDescent="0.25">
      <c r="B69" s="363"/>
      <c r="C69" s="364"/>
      <c r="D69" s="364"/>
      <c r="E69" s="364"/>
      <c r="F69" s="364"/>
      <c r="G69" s="364"/>
      <c r="H69" s="373"/>
      <c r="I69" s="410"/>
    </row>
    <row r="70" spans="2:9" ht="16.2" x14ac:dyDescent="0.25">
      <c r="B70" s="359" t="s">
        <v>438</v>
      </c>
      <c r="C70" s="364"/>
      <c r="D70" s="364"/>
      <c r="E70" s="364"/>
      <c r="F70" s="364"/>
      <c r="G70" s="364"/>
      <c r="H70" s="373"/>
      <c r="I70" s="410"/>
    </row>
    <row r="71" spans="2:9" ht="51" customHeight="1" x14ac:dyDescent="0.25">
      <c r="B71" s="789" t="s">
        <v>439</v>
      </c>
      <c r="C71" s="790"/>
      <c r="D71" s="790"/>
      <c r="E71" s="790"/>
      <c r="F71" s="790"/>
      <c r="G71" s="790"/>
      <c r="H71" s="791"/>
      <c r="I71" s="410"/>
    </row>
    <row r="72" spans="2:9" x14ac:dyDescent="0.25">
      <c r="B72" s="363"/>
      <c r="C72" s="364"/>
      <c r="D72" s="364"/>
      <c r="E72" s="364"/>
      <c r="F72" s="364"/>
      <c r="G72" s="364"/>
      <c r="H72" s="373"/>
      <c r="I72" s="411"/>
    </row>
    <row r="73" spans="2:9" ht="16.2" x14ac:dyDescent="0.25">
      <c r="B73" s="359" t="s">
        <v>440</v>
      </c>
      <c r="C73" s="364"/>
      <c r="D73" s="364"/>
      <c r="E73" s="364"/>
      <c r="F73" s="364"/>
      <c r="G73" s="364"/>
      <c r="H73" s="373"/>
      <c r="I73" s="411"/>
    </row>
    <row r="74" spans="2:9" x14ac:dyDescent="0.25">
      <c r="B74" s="363"/>
      <c r="C74" s="364"/>
      <c r="D74" s="364"/>
      <c r="E74" s="364"/>
      <c r="F74" s="364"/>
      <c r="G74" s="364"/>
      <c r="H74" s="373"/>
      <c r="I74" s="411"/>
    </row>
    <row r="75" spans="2:9" x14ac:dyDescent="0.25">
      <c r="B75" s="363" t="s">
        <v>441</v>
      </c>
      <c r="C75" s="792"/>
      <c r="D75" s="793"/>
      <c r="E75" s="412"/>
      <c r="F75" s="412"/>
      <c r="G75" s="364"/>
      <c r="H75" s="373"/>
      <c r="I75" s="411"/>
    </row>
    <row r="76" spans="2:9" x14ac:dyDescent="0.25">
      <c r="B76" s="363" t="s">
        <v>442</v>
      </c>
      <c r="C76" s="797"/>
      <c r="D76" s="797"/>
      <c r="E76" s="413" t="s">
        <v>443</v>
      </c>
      <c r="F76" s="414"/>
      <c r="G76" s="364"/>
      <c r="H76" s="373"/>
      <c r="I76" s="411"/>
    </row>
    <row r="77" spans="2:9" x14ac:dyDescent="0.25">
      <c r="B77" s="363" t="s">
        <v>444</v>
      </c>
      <c r="C77" s="792"/>
      <c r="D77" s="798"/>
      <c r="E77" s="798"/>
      <c r="F77" s="793"/>
      <c r="G77" s="364"/>
      <c r="H77" s="373"/>
      <c r="I77" s="411"/>
    </row>
    <row r="78" spans="2:9" x14ac:dyDescent="0.25">
      <c r="B78" s="363"/>
      <c r="C78" s="364"/>
      <c r="D78" s="364"/>
      <c r="E78" s="364"/>
      <c r="F78" s="364"/>
      <c r="G78" s="364"/>
      <c r="H78" s="373"/>
      <c r="I78" s="411"/>
    </row>
    <row r="79" spans="2:9" x14ac:dyDescent="0.25">
      <c r="B79" s="363" t="s">
        <v>366</v>
      </c>
      <c r="C79" s="364"/>
      <c r="D79" s="364"/>
      <c r="E79" s="364"/>
      <c r="F79" s="364"/>
      <c r="G79" s="364"/>
      <c r="H79" s="373"/>
      <c r="I79" s="411"/>
    </row>
    <row r="80" spans="2:9" x14ac:dyDescent="0.25">
      <c r="B80" s="363"/>
      <c r="C80" s="364"/>
      <c r="D80" s="364"/>
      <c r="E80" s="364"/>
      <c r="F80" s="364"/>
      <c r="G80" s="364"/>
      <c r="H80" s="373"/>
      <c r="I80" s="411"/>
    </row>
    <row r="81" spans="2:9" x14ac:dyDescent="0.25">
      <c r="B81" s="363" t="s">
        <v>445</v>
      </c>
      <c r="C81" s="792"/>
      <c r="D81" s="798"/>
      <c r="E81" s="798"/>
      <c r="F81" s="793"/>
      <c r="G81" s="364"/>
      <c r="H81" s="373"/>
      <c r="I81" s="411"/>
    </row>
    <row r="82" spans="2:9" x14ac:dyDescent="0.25">
      <c r="B82" s="363" t="s">
        <v>339</v>
      </c>
      <c r="C82" s="779"/>
      <c r="D82" s="780"/>
      <c r="E82" s="364"/>
      <c r="F82" s="364"/>
      <c r="G82" s="364"/>
      <c r="H82" s="373"/>
      <c r="I82" s="411"/>
    </row>
    <row r="83" spans="2:9" ht="16.2" thickBot="1" x14ac:dyDescent="0.3">
      <c r="B83" s="354"/>
      <c r="H83" s="415" t="str">
        <f ca="1">"© Salix "&amp;YEAR(NOW())</f>
        <v>© Salix 2022</v>
      </c>
    </row>
    <row r="84" spans="2:9" ht="16.2" thickBot="1" x14ac:dyDescent="0.3">
      <c r="B84" s="416"/>
      <c r="C84" s="417"/>
      <c r="D84" s="417"/>
      <c r="E84" s="417"/>
      <c r="F84" s="417"/>
      <c r="G84" s="417"/>
      <c r="H84" s="418"/>
    </row>
    <row r="86" spans="2:9" ht="16.2" hidden="1" thickBot="1" x14ac:dyDescent="0.3"/>
    <row r="87" spans="2:9" ht="16.2" hidden="1" thickBot="1" x14ac:dyDescent="0.35">
      <c r="B87" s="588"/>
      <c r="C87" s="588" t="s">
        <v>446</v>
      </c>
      <c r="D87" s="588" t="s">
        <v>447</v>
      </c>
      <c r="E87" s="589" t="s">
        <v>448</v>
      </c>
    </row>
    <row r="88" spans="2:9" hidden="1" x14ac:dyDescent="0.3">
      <c r="B88" s="590" t="s">
        <v>449</v>
      </c>
      <c r="C88" s="590">
        <v>1</v>
      </c>
      <c r="D88" s="590">
        <f>COUNTIF($B$14:$H$46,"Red")</f>
        <v>0</v>
      </c>
      <c r="E88" s="591">
        <f>C88*D88</f>
        <v>0</v>
      </c>
    </row>
    <row r="89" spans="2:9" hidden="1" x14ac:dyDescent="0.3">
      <c r="B89" s="592" t="s">
        <v>450</v>
      </c>
      <c r="C89" s="592">
        <v>2</v>
      </c>
      <c r="D89" s="592">
        <f>COUNTIF($B$14:$H$46,"Amber")</f>
        <v>0</v>
      </c>
      <c r="E89" s="591">
        <f t="shared" ref="E89:E90" si="0">C89*D89</f>
        <v>0</v>
      </c>
    </row>
    <row r="90" spans="2:9" hidden="1" x14ac:dyDescent="0.3">
      <c r="B90" s="590" t="s">
        <v>451</v>
      </c>
      <c r="C90" s="590">
        <v>3</v>
      </c>
      <c r="D90" s="590">
        <f>COUNTIF($B$14:$H$46,"Green")</f>
        <v>0</v>
      </c>
      <c r="E90" s="591">
        <f t="shared" si="0"/>
        <v>0</v>
      </c>
    </row>
    <row r="91" spans="2:9" ht="16.2" hidden="1" thickBot="1" x14ac:dyDescent="0.3">
      <c r="B91" s="593"/>
      <c r="C91" s="593"/>
      <c r="D91" s="594" t="s">
        <v>452</v>
      </c>
      <c r="E91" s="595">
        <f>SUM(E88:E90)</f>
        <v>0</v>
      </c>
    </row>
  </sheetData>
  <sheetProtection algorithmName="SHA-512" hashValue="0gHQWAm8J+elBQK62Dc+xx5b2S5ne4wfy9+t8cMCnJuwwuGf+HhdhzHXjVhV2HP4o0eK7kIFz2xY91I4qxKz6A==" saltValue="p7FCZTMA6gh4xgLZmfY2xw==" spinCount="100000" sheet="1" formatRows="0"/>
  <mergeCells count="51">
    <mergeCell ref="I29:I30"/>
    <mergeCell ref="I20:I21"/>
    <mergeCell ref="B5:H5"/>
    <mergeCell ref="C8:H8"/>
    <mergeCell ref="I8:I10"/>
    <mergeCell ref="C10:H10"/>
    <mergeCell ref="D14:H14"/>
    <mergeCell ref="I13:I14"/>
    <mergeCell ref="D16:H16"/>
    <mergeCell ref="D18:H18"/>
    <mergeCell ref="D29:H29"/>
    <mergeCell ref="D20:H20"/>
    <mergeCell ref="D22:H22"/>
    <mergeCell ref="D26:H26"/>
    <mergeCell ref="D27:H27"/>
    <mergeCell ref="D28:H28"/>
    <mergeCell ref="D30:H30"/>
    <mergeCell ref="B30:C30"/>
    <mergeCell ref="B31:H31"/>
    <mergeCell ref="D32:H32"/>
    <mergeCell ref="D40:H40"/>
    <mergeCell ref="B33:H33"/>
    <mergeCell ref="D34:H34"/>
    <mergeCell ref="B35:H35"/>
    <mergeCell ref="D36:H36"/>
    <mergeCell ref="D44:H44"/>
    <mergeCell ref="B39:H39"/>
    <mergeCell ref="B41:H41"/>
    <mergeCell ref="D42:H42"/>
    <mergeCell ref="B43:H43"/>
    <mergeCell ref="B52:B53"/>
    <mergeCell ref="C52:C53"/>
    <mergeCell ref="D52:H53"/>
    <mergeCell ref="I49:I50"/>
    <mergeCell ref="B45:H45"/>
    <mergeCell ref="D46:H46"/>
    <mergeCell ref="B49:B50"/>
    <mergeCell ref="C49:C50"/>
    <mergeCell ref="D49:H50"/>
    <mergeCell ref="I52:I53"/>
    <mergeCell ref="D55:H55"/>
    <mergeCell ref="C76:D76"/>
    <mergeCell ref="C77:F77"/>
    <mergeCell ref="C81:F81"/>
    <mergeCell ref="D57:H57"/>
    <mergeCell ref="C82:D82"/>
    <mergeCell ref="D61:H61"/>
    <mergeCell ref="B65:H65"/>
    <mergeCell ref="B68:H68"/>
    <mergeCell ref="B71:H71"/>
    <mergeCell ref="C75:D75"/>
  </mergeCells>
  <conditionalFormatting sqref="C61:C62">
    <cfRule type="containsText" dxfId="50" priority="70" operator="containsText" text="Green">
      <formula>NOT(ISERROR(SEARCH("Green",C61)))</formula>
    </cfRule>
    <cfRule type="containsText" dxfId="49" priority="71" operator="containsText" text="Amber">
      <formula>NOT(ISERROR(SEARCH("Amber",C61)))</formula>
    </cfRule>
  </conditionalFormatting>
  <conditionalFormatting sqref="C16">
    <cfRule type="containsText" dxfId="48" priority="67" operator="containsText" text="Green">
      <formula>NOT(ISERROR(SEARCH("Green",C16)))</formula>
    </cfRule>
    <cfRule type="containsText" dxfId="47" priority="68" operator="containsText" text="Amber">
      <formula>NOT(ISERROR(SEARCH("Amber",C16)))</formula>
    </cfRule>
  </conditionalFormatting>
  <conditionalFormatting sqref="C20">
    <cfRule type="containsText" dxfId="46" priority="61" operator="containsText" text="Green">
      <formula>NOT(ISERROR(SEARCH("Green",C20)))</formula>
    </cfRule>
    <cfRule type="containsText" dxfId="45" priority="62" operator="containsText" text="Amber">
      <formula>NOT(ISERROR(SEARCH("Amber",C20)))</formula>
    </cfRule>
  </conditionalFormatting>
  <conditionalFormatting sqref="C28">
    <cfRule type="containsText" dxfId="44" priority="49" operator="containsText" text="Green">
      <formula>NOT(ISERROR(SEARCH("Green",C28)))</formula>
    </cfRule>
    <cfRule type="containsText" dxfId="43" priority="50" operator="containsText" text="Amber">
      <formula>NOT(ISERROR(SEARCH("Amber",C28)))</formula>
    </cfRule>
  </conditionalFormatting>
  <conditionalFormatting sqref="C27">
    <cfRule type="containsText" dxfId="42" priority="52" operator="containsText" text="Green">
      <formula>NOT(ISERROR(SEARCH("Green",C27)))</formula>
    </cfRule>
    <cfRule type="containsText" dxfId="41" priority="53" operator="containsText" text="Amber">
      <formula>NOT(ISERROR(SEARCH("Amber",C27)))</formula>
    </cfRule>
  </conditionalFormatting>
  <conditionalFormatting sqref="C32">
    <cfRule type="containsText" dxfId="40" priority="43" operator="containsText" text="Green">
      <formula>NOT(ISERROR(SEARCH("Green",C32)))</formula>
    </cfRule>
    <cfRule type="containsText" dxfId="39" priority="44" operator="containsText" text="Amber">
      <formula>NOT(ISERROR(SEARCH("Amber",C32)))</formula>
    </cfRule>
  </conditionalFormatting>
  <conditionalFormatting sqref="C34">
    <cfRule type="containsText" dxfId="38" priority="40" operator="containsText" text="Green">
      <formula>NOT(ISERROR(SEARCH("Green",C34)))</formula>
    </cfRule>
    <cfRule type="containsText" dxfId="37" priority="41" operator="containsText" text="Amber">
      <formula>NOT(ISERROR(SEARCH("Amber",C34)))</formula>
    </cfRule>
  </conditionalFormatting>
  <conditionalFormatting sqref="C36">
    <cfRule type="containsText" dxfId="36" priority="37" operator="containsText" text="Green">
      <formula>NOT(ISERROR(SEARCH("Green",C36)))</formula>
    </cfRule>
    <cfRule type="containsText" dxfId="35" priority="38" operator="containsText" text="Amber">
      <formula>NOT(ISERROR(SEARCH("Amber",C36)))</formula>
    </cfRule>
  </conditionalFormatting>
  <conditionalFormatting sqref="C40">
    <cfRule type="containsText" dxfId="34" priority="34" operator="containsText" text="Green">
      <formula>NOT(ISERROR(SEARCH("Green",C40)))</formula>
    </cfRule>
    <cfRule type="containsText" dxfId="33" priority="35" operator="containsText" text="Amber">
      <formula>NOT(ISERROR(SEARCH("Amber",C40)))</formula>
    </cfRule>
  </conditionalFormatting>
  <conditionalFormatting sqref="C42">
    <cfRule type="containsText" dxfId="32" priority="31" operator="containsText" text="Green">
      <formula>NOT(ISERROR(SEARCH("Green",C42)))</formula>
    </cfRule>
    <cfRule type="containsText" dxfId="31" priority="32" operator="containsText" text="Amber">
      <formula>NOT(ISERROR(SEARCH("Amber",C42)))</formula>
    </cfRule>
  </conditionalFormatting>
  <conditionalFormatting sqref="C44">
    <cfRule type="containsText" dxfId="30" priority="28" operator="containsText" text="Green">
      <formula>NOT(ISERROR(SEARCH("Green",C44)))</formula>
    </cfRule>
    <cfRule type="containsText" dxfId="29" priority="29" operator="containsText" text="Amber">
      <formula>NOT(ISERROR(SEARCH("Amber",C44)))</formula>
    </cfRule>
  </conditionalFormatting>
  <conditionalFormatting sqref="C46">
    <cfRule type="containsText" dxfId="28" priority="25" operator="containsText" text="Green">
      <formula>NOT(ISERROR(SEARCH("Green",C46)))</formula>
    </cfRule>
    <cfRule type="containsText" dxfId="27" priority="26" operator="containsText" text="Amber">
      <formula>NOT(ISERROR(SEARCH("Amber",C46)))</formula>
    </cfRule>
  </conditionalFormatting>
  <conditionalFormatting sqref="C14">
    <cfRule type="containsText" dxfId="26" priority="13" operator="containsText" text="Green">
      <formula>NOT(ISERROR(SEARCH("Green",C14)))</formula>
    </cfRule>
    <cfRule type="containsText" dxfId="25" priority="14" operator="containsText" text="Amber">
      <formula>NOT(ISERROR(SEARCH("Amber",C14)))</formula>
    </cfRule>
  </conditionalFormatting>
  <conditionalFormatting sqref="C18">
    <cfRule type="containsText" dxfId="24" priority="10" operator="containsText" text="Green">
      <formula>NOT(ISERROR(SEARCH("Green",C18)))</formula>
    </cfRule>
    <cfRule type="containsText" dxfId="23" priority="11" operator="containsText" text="Amber">
      <formula>NOT(ISERROR(SEARCH("Amber",C18)))</formula>
    </cfRule>
  </conditionalFormatting>
  <conditionalFormatting sqref="C22">
    <cfRule type="containsText" dxfId="22" priority="7" operator="containsText" text="Green">
      <formula>NOT(ISERROR(SEARCH("Green",C22)))</formula>
    </cfRule>
    <cfRule type="containsText" dxfId="21" priority="8" operator="containsText" text="Amber">
      <formula>NOT(ISERROR(SEARCH("Amber",C22)))</formula>
    </cfRule>
  </conditionalFormatting>
  <conditionalFormatting sqref="C26">
    <cfRule type="containsText" dxfId="20" priority="4" operator="containsText" text="Green">
      <formula>NOT(ISERROR(SEARCH("Green",C26)))</formula>
    </cfRule>
    <cfRule type="containsText" dxfId="19" priority="5" operator="containsText" text="Amber">
      <formula>NOT(ISERROR(SEARCH("Amber",C26)))</formula>
    </cfRule>
  </conditionalFormatting>
  <conditionalFormatting sqref="C29">
    <cfRule type="containsText" dxfId="18" priority="1" operator="containsText" text="Green">
      <formula>NOT(ISERROR(SEARCH("Green",C29)))</formula>
    </cfRule>
    <cfRule type="containsText" dxfId="17" priority="2" operator="containsText" text="Amber">
      <formula>NOT(ISERROR(SEARCH("Amber",C29)))</formula>
    </cfRule>
  </conditionalFormatting>
  <dataValidations count="5">
    <dataValidation type="whole" allowBlank="1" showInputMessage="1" showErrorMessage="1" errorTitle="Entry out of range" sqref="C15" xr:uid="{24C74605-14EC-4461-B15E-F5E3C375D70C}">
      <formula1>0</formula1>
      <formula2>15</formula2>
    </dataValidation>
    <dataValidation type="whole" allowBlank="1" showInputMessage="1" showErrorMessage="1" sqref="C17" xr:uid="{D20CA86E-FBC7-4838-9978-69595B04DB88}">
      <formula1>0</formula1>
      <formula2>15</formula2>
    </dataValidation>
    <dataValidation type="whole" allowBlank="1" showInputMessage="1" showErrorMessage="1" sqref="C19" xr:uid="{91721DC4-3212-4809-B696-EB558CECDD17}">
      <formula1>0</formula1>
      <formula2>10</formula2>
    </dataValidation>
    <dataValidation type="whole" allowBlank="1" showInputMessage="1" showErrorMessage="1" sqref="C21" xr:uid="{1987F63A-C2D7-4832-BBFA-222A775FF1BB}">
      <formula1>0</formula1>
      <formula2>25</formula2>
    </dataValidation>
    <dataValidation type="list" allowBlank="1" showInputMessage="1" showErrorMessage="1" errorTitle="Entry out of range" sqref="C14 C16 C18 C20 C22 C26:C29 C32 C34 C36 C40 C42 C44 C46" xr:uid="{7B4FD07D-3EAA-45E5-8148-FB79311337B0}">
      <formula1>$B$88:$B$90</formula1>
    </dataValidation>
  </dataValidations>
  <pageMargins left="0.7" right="0.7" top="0.75" bottom="0.75" header="0.3" footer="0.3"/>
  <pageSetup paperSize="9" scale="41" orientation="portrait" horizontalDpi="4294967294" r:id="rId1"/>
  <drawing r:id="rId2"/>
  <extLst>
    <ext xmlns:x14="http://schemas.microsoft.com/office/spreadsheetml/2009/9/main" uri="{78C0D931-6437-407d-A8EE-F0AAD7539E65}">
      <x14:conditionalFormattings>
        <x14:conditionalFormatting xmlns:xm="http://schemas.microsoft.com/office/excel/2006/main">
          <x14:cfRule type="containsText" priority="72" operator="containsText" id="{6F1BF434-CA43-4FC2-B044-8E956DEE2FE1}">
            <xm:f>NOT(ISERROR(SEARCH("Red",C61)))</xm:f>
            <xm:f>"Red"</xm:f>
            <x14:dxf>
              <font>
                <color rgb="FFFF0000"/>
              </font>
              <fill>
                <patternFill>
                  <bgColor rgb="FFFF0000"/>
                </patternFill>
              </fill>
            </x14:dxf>
          </x14:cfRule>
          <xm:sqref>C61:C62</xm:sqref>
        </x14:conditionalFormatting>
        <x14:conditionalFormatting xmlns:xm="http://schemas.microsoft.com/office/excel/2006/main">
          <x14:cfRule type="containsText" priority="69" operator="containsText" id="{B348F277-7148-409A-A0E1-68E592A2B110}">
            <xm:f>NOT(ISERROR(SEARCH("Red",C16)))</xm:f>
            <xm:f>"Red"</xm:f>
            <x14:dxf>
              <font>
                <color rgb="FFFF0000"/>
              </font>
              <fill>
                <patternFill>
                  <bgColor rgb="FFFF0000"/>
                </patternFill>
              </fill>
            </x14:dxf>
          </x14:cfRule>
          <xm:sqref>C16</xm:sqref>
        </x14:conditionalFormatting>
        <x14:conditionalFormatting xmlns:xm="http://schemas.microsoft.com/office/excel/2006/main">
          <x14:cfRule type="containsText" priority="63" operator="containsText" id="{029BB3F4-68B3-46C7-AD31-0E5A230A06AE}">
            <xm:f>NOT(ISERROR(SEARCH("Red",C20)))</xm:f>
            <xm:f>"Red"</xm:f>
            <x14:dxf>
              <font>
                <color rgb="FFFF0000"/>
              </font>
              <fill>
                <patternFill>
                  <bgColor rgb="FFFF0000"/>
                </patternFill>
              </fill>
            </x14:dxf>
          </x14:cfRule>
          <xm:sqref>C20</xm:sqref>
        </x14:conditionalFormatting>
        <x14:conditionalFormatting xmlns:xm="http://schemas.microsoft.com/office/excel/2006/main">
          <x14:cfRule type="containsText" priority="51" operator="containsText" id="{2A474B4B-8CF5-4C80-89C6-93418EE5C523}">
            <xm:f>NOT(ISERROR(SEARCH("Red",C28)))</xm:f>
            <xm:f>"Red"</xm:f>
            <x14:dxf>
              <font>
                <color rgb="FFFF0000"/>
              </font>
              <fill>
                <patternFill>
                  <bgColor rgb="FFFF0000"/>
                </patternFill>
              </fill>
            </x14:dxf>
          </x14:cfRule>
          <xm:sqref>C28</xm:sqref>
        </x14:conditionalFormatting>
        <x14:conditionalFormatting xmlns:xm="http://schemas.microsoft.com/office/excel/2006/main">
          <x14:cfRule type="containsText" priority="54" operator="containsText" id="{49115CF9-4BB1-4D1C-B401-0A3BBD7EDCA1}">
            <xm:f>NOT(ISERROR(SEARCH("Red",C27)))</xm:f>
            <xm:f>"Red"</xm:f>
            <x14:dxf>
              <font>
                <color rgb="FFFF0000"/>
              </font>
              <fill>
                <patternFill>
                  <bgColor rgb="FFFF0000"/>
                </patternFill>
              </fill>
            </x14:dxf>
          </x14:cfRule>
          <xm:sqref>C27</xm:sqref>
        </x14:conditionalFormatting>
        <x14:conditionalFormatting xmlns:xm="http://schemas.microsoft.com/office/excel/2006/main">
          <x14:cfRule type="containsText" priority="45" operator="containsText" id="{CE72EB3D-E4F8-4C59-A084-85656058F900}">
            <xm:f>NOT(ISERROR(SEARCH("Red",C32)))</xm:f>
            <xm:f>"Red"</xm:f>
            <x14:dxf>
              <font>
                <color rgb="FFFF0000"/>
              </font>
              <fill>
                <patternFill>
                  <bgColor rgb="FFFF0000"/>
                </patternFill>
              </fill>
            </x14:dxf>
          </x14:cfRule>
          <xm:sqref>C32</xm:sqref>
        </x14:conditionalFormatting>
        <x14:conditionalFormatting xmlns:xm="http://schemas.microsoft.com/office/excel/2006/main">
          <x14:cfRule type="containsText" priority="42" operator="containsText" id="{99B645CC-3237-4AD8-937A-F21DDE67E8B8}">
            <xm:f>NOT(ISERROR(SEARCH("Red",C34)))</xm:f>
            <xm:f>"Red"</xm:f>
            <x14:dxf>
              <font>
                <color rgb="FFFF0000"/>
              </font>
              <fill>
                <patternFill>
                  <bgColor rgb="FFFF0000"/>
                </patternFill>
              </fill>
            </x14:dxf>
          </x14:cfRule>
          <xm:sqref>C34</xm:sqref>
        </x14:conditionalFormatting>
        <x14:conditionalFormatting xmlns:xm="http://schemas.microsoft.com/office/excel/2006/main">
          <x14:cfRule type="containsText" priority="39" operator="containsText" id="{8C135DCA-2E6C-465C-978C-5237CED52864}">
            <xm:f>NOT(ISERROR(SEARCH("Red",C36)))</xm:f>
            <xm:f>"Red"</xm:f>
            <x14:dxf>
              <font>
                <color rgb="FFFF0000"/>
              </font>
              <fill>
                <patternFill>
                  <bgColor rgb="FFFF0000"/>
                </patternFill>
              </fill>
            </x14:dxf>
          </x14:cfRule>
          <xm:sqref>C36</xm:sqref>
        </x14:conditionalFormatting>
        <x14:conditionalFormatting xmlns:xm="http://schemas.microsoft.com/office/excel/2006/main">
          <x14:cfRule type="containsText" priority="36" operator="containsText" id="{6DEEE6BE-921F-43FB-B6E5-8E84C9DEA3F6}">
            <xm:f>NOT(ISERROR(SEARCH("Red",C40)))</xm:f>
            <xm:f>"Red"</xm:f>
            <x14:dxf>
              <font>
                <color rgb="FFFF0000"/>
              </font>
              <fill>
                <patternFill>
                  <bgColor rgb="FFFF0000"/>
                </patternFill>
              </fill>
            </x14:dxf>
          </x14:cfRule>
          <xm:sqref>C40</xm:sqref>
        </x14:conditionalFormatting>
        <x14:conditionalFormatting xmlns:xm="http://schemas.microsoft.com/office/excel/2006/main">
          <x14:cfRule type="containsText" priority="33" operator="containsText" id="{54BC18A5-E6BD-423B-84F8-9591C320C662}">
            <xm:f>NOT(ISERROR(SEARCH("Red",C42)))</xm:f>
            <xm:f>"Red"</xm:f>
            <x14:dxf>
              <font>
                <color rgb="FFFF0000"/>
              </font>
              <fill>
                <patternFill>
                  <bgColor rgb="FFFF0000"/>
                </patternFill>
              </fill>
            </x14:dxf>
          </x14:cfRule>
          <xm:sqref>C42</xm:sqref>
        </x14:conditionalFormatting>
        <x14:conditionalFormatting xmlns:xm="http://schemas.microsoft.com/office/excel/2006/main">
          <x14:cfRule type="containsText" priority="30" operator="containsText" id="{1D940FAA-934C-4798-A89D-A692848342A3}">
            <xm:f>NOT(ISERROR(SEARCH("Red",C44)))</xm:f>
            <xm:f>"Red"</xm:f>
            <x14:dxf>
              <font>
                <color rgb="FFFF0000"/>
              </font>
              <fill>
                <patternFill>
                  <bgColor rgb="FFFF0000"/>
                </patternFill>
              </fill>
            </x14:dxf>
          </x14:cfRule>
          <xm:sqref>C44</xm:sqref>
        </x14:conditionalFormatting>
        <x14:conditionalFormatting xmlns:xm="http://schemas.microsoft.com/office/excel/2006/main">
          <x14:cfRule type="containsText" priority="27" operator="containsText" id="{E0370033-FD18-40BF-84ED-D0972F1592A9}">
            <xm:f>NOT(ISERROR(SEARCH("Red",C46)))</xm:f>
            <xm:f>"Red"</xm:f>
            <x14:dxf>
              <font>
                <color rgb="FFFF0000"/>
              </font>
              <fill>
                <patternFill>
                  <bgColor rgb="FFFF0000"/>
                </patternFill>
              </fill>
            </x14:dxf>
          </x14:cfRule>
          <xm:sqref>C46</xm:sqref>
        </x14:conditionalFormatting>
        <x14:conditionalFormatting xmlns:xm="http://schemas.microsoft.com/office/excel/2006/main">
          <x14:cfRule type="containsText" priority="15" operator="containsText" id="{23E102DF-B2AE-447B-96C0-2B189A152BA7}">
            <xm:f>NOT(ISERROR(SEARCH("Red",C14)))</xm:f>
            <xm:f>"Red"</xm:f>
            <x14:dxf>
              <font>
                <color rgb="FFFF0000"/>
              </font>
              <fill>
                <patternFill>
                  <bgColor rgb="FFFF0000"/>
                </patternFill>
              </fill>
            </x14:dxf>
          </x14:cfRule>
          <xm:sqref>C14</xm:sqref>
        </x14:conditionalFormatting>
        <x14:conditionalFormatting xmlns:xm="http://schemas.microsoft.com/office/excel/2006/main">
          <x14:cfRule type="containsText" priority="12" operator="containsText" id="{50AF4278-E78E-4C72-9BCA-2106AFAF2998}">
            <xm:f>NOT(ISERROR(SEARCH("Red",C18)))</xm:f>
            <xm:f>"Red"</xm:f>
            <x14:dxf>
              <font>
                <color rgb="FFFF0000"/>
              </font>
              <fill>
                <patternFill>
                  <bgColor rgb="FFFF0000"/>
                </patternFill>
              </fill>
            </x14:dxf>
          </x14:cfRule>
          <xm:sqref>C18</xm:sqref>
        </x14:conditionalFormatting>
        <x14:conditionalFormatting xmlns:xm="http://schemas.microsoft.com/office/excel/2006/main">
          <x14:cfRule type="containsText" priority="9" operator="containsText" id="{F6176365-1AA6-4D02-8CFB-C55CFAA5D42E}">
            <xm:f>NOT(ISERROR(SEARCH("Red",C22)))</xm:f>
            <xm:f>"Red"</xm:f>
            <x14:dxf>
              <font>
                <color rgb="FFFF0000"/>
              </font>
              <fill>
                <patternFill>
                  <bgColor rgb="FFFF0000"/>
                </patternFill>
              </fill>
            </x14:dxf>
          </x14:cfRule>
          <xm:sqref>C22</xm:sqref>
        </x14:conditionalFormatting>
        <x14:conditionalFormatting xmlns:xm="http://schemas.microsoft.com/office/excel/2006/main">
          <x14:cfRule type="containsText" priority="6" operator="containsText" id="{70927C8C-9E3B-4F57-B9F3-E828CE60A95F}">
            <xm:f>NOT(ISERROR(SEARCH("Red",C26)))</xm:f>
            <xm:f>"Red"</xm:f>
            <x14:dxf>
              <font>
                <color rgb="FFFF0000"/>
              </font>
              <fill>
                <patternFill>
                  <bgColor rgb="FFFF0000"/>
                </patternFill>
              </fill>
            </x14:dxf>
          </x14:cfRule>
          <xm:sqref>C26</xm:sqref>
        </x14:conditionalFormatting>
        <x14:conditionalFormatting xmlns:xm="http://schemas.microsoft.com/office/excel/2006/main">
          <x14:cfRule type="containsText" priority="3" operator="containsText" id="{5FC3F83D-8357-4B2E-BBAD-123ED4732D39}">
            <xm:f>NOT(ISERROR(SEARCH("Red",C29)))</xm:f>
            <xm:f>"Red"</xm:f>
            <x14:dxf>
              <font>
                <color rgb="FFFF0000"/>
              </font>
              <fill>
                <patternFill>
                  <bgColor rgb="FFFF0000"/>
                </patternFill>
              </fill>
            </x14:dxf>
          </x14:cfRule>
          <xm:sqref>C29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B23"/>
  <sheetViews>
    <sheetView showGridLines="0" topLeftCell="A4" zoomScale="105" zoomScaleNormal="130" workbookViewId="0">
      <selection activeCell="AB12" sqref="AB12"/>
    </sheetView>
  </sheetViews>
  <sheetFormatPr defaultColWidth="9.109375" defaultRowHeight="13.8" x14ac:dyDescent="0.25"/>
  <cols>
    <col min="1" max="1" width="16.5546875" style="47" customWidth="1"/>
    <col min="2" max="9" width="5.5546875" style="47" customWidth="1"/>
    <col min="10" max="10" width="9.6640625" style="47" bestFit="1" customWidth="1"/>
    <col min="11" max="15" width="5.44140625" style="47" customWidth="1"/>
    <col min="16" max="16" width="5.109375" style="47" customWidth="1"/>
    <col min="17" max="22" width="5.44140625" style="47" customWidth="1"/>
    <col min="23" max="23" width="5" style="47" customWidth="1"/>
    <col min="24" max="34" width="5.44140625" style="47" customWidth="1"/>
    <col min="35" max="35" width="5" style="47" customWidth="1"/>
    <col min="36" max="46" width="5.44140625" style="47" customWidth="1"/>
    <col min="47" max="16384" width="9.109375" style="47"/>
  </cols>
  <sheetData>
    <row r="1" spans="1:28" x14ac:dyDescent="0.25">
      <c r="A1" s="46" t="s">
        <v>453</v>
      </c>
    </row>
    <row r="2" spans="1:28" x14ac:dyDescent="0.25">
      <c r="A2" s="48"/>
      <c r="F2" s="49"/>
      <c r="H2" s="50"/>
      <c r="I2" s="51"/>
      <c r="T2" s="52"/>
      <c r="V2" s="53"/>
      <c r="Y2" s="53"/>
      <c r="Z2" s="53"/>
    </row>
    <row r="4" spans="1:28" x14ac:dyDescent="0.25">
      <c r="A4" s="54" t="s">
        <v>454</v>
      </c>
    </row>
    <row r="6" spans="1:28" ht="48" customHeight="1" x14ac:dyDescent="0.25">
      <c r="A6" s="55" t="s">
        <v>455</v>
      </c>
      <c r="B6" s="55" t="s">
        <v>456</v>
      </c>
      <c r="C6" s="55" t="s">
        <v>457</v>
      </c>
      <c r="D6" s="55" t="s">
        <v>458</v>
      </c>
      <c r="E6" s="55" t="s">
        <v>459</v>
      </c>
      <c r="F6" s="55" t="s">
        <v>460</v>
      </c>
      <c r="G6" s="55" t="s">
        <v>461</v>
      </c>
      <c r="H6" s="55" t="s">
        <v>462</v>
      </c>
      <c r="I6" s="55" t="s">
        <v>463</v>
      </c>
      <c r="J6" s="55" t="s">
        <v>464</v>
      </c>
      <c r="K6" s="55" t="s">
        <v>465</v>
      </c>
      <c r="L6" s="55" t="s">
        <v>48</v>
      </c>
      <c r="M6" s="55" t="s">
        <v>49</v>
      </c>
      <c r="N6" s="55" t="s">
        <v>50</v>
      </c>
      <c r="O6" s="55" t="s">
        <v>209</v>
      </c>
      <c r="P6" s="55" t="s">
        <v>466</v>
      </c>
      <c r="Q6" s="55" t="s">
        <v>467</v>
      </c>
      <c r="R6" s="55" t="s">
        <v>468</v>
      </c>
      <c r="S6" s="55" t="s">
        <v>55</v>
      </c>
      <c r="T6" s="55" t="s">
        <v>57</v>
      </c>
      <c r="U6" s="55" t="s">
        <v>469</v>
      </c>
      <c r="V6" s="55" t="s">
        <v>59</v>
      </c>
      <c r="W6" s="55" t="s">
        <v>470</v>
      </c>
      <c r="X6" s="55" t="s">
        <v>63</v>
      </c>
      <c r="Y6" s="55" t="s">
        <v>471</v>
      </c>
      <c r="Z6" s="55" t="s">
        <v>472</v>
      </c>
      <c r="AA6" s="55" t="s">
        <v>473</v>
      </c>
      <c r="AB6" s="55" t="s">
        <v>96</v>
      </c>
    </row>
    <row r="7" spans="1:28" ht="22.5" customHeight="1" x14ac:dyDescent="0.25">
      <c r="A7" s="48" t="str">
        <f>IF($A$2="","",$A$2)</f>
        <v/>
      </c>
      <c r="B7" s="56">
        <f>'Project Compliance Tool'!B9</f>
        <v>0</v>
      </c>
      <c r="C7" s="56">
        <f>'Project Compliance Tool'!C9</f>
        <v>0</v>
      </c>
      <c r="D7" s="92">
        <f>'Project Compliance Tool'!D9</f>
        <v>0</v>
      </c>
      <c r="E7" s="57">
        <f>'Project Compliance Tool'!E9</f>
        <v>99</v>
      </c>
      <c r="F7" s="57">
        <f>'Project Compliance Tool'!F9</f>
        <v>0</v>
      </c>
      <c r="G7" s="58">
        <f>'Project Compliance Tool'!O25</f>
        <v>0</v>
      </c>
      <c r="H7" s="58">
        <f>'Project Compliance Tool'!N25</f>
        <v>0</v>
      </c>
      <c r="I7" s="59" t="str">
        <f>IFERROR(H7/G7,"")</f>
        <v/>
      </c>
      <c r="J7" s="60">
        <f>IF(SUM($K$14:$K$22)&gt;0,"MPS",C13)</f>
        <v>0</v>
      </c>
      <c r="K7" s="60">
        <f>IF(SUM($K$14:$K$22)&gt;0,"MPS",D13)</f>
        <v>0</v>
      </c>
      <c r="L7" s="60">
        <f>IF(SUM($K$14:$K$22)&gt;0,"MPS",E13)</f>
        <v>0</v>
      </c>
      <c r="M7" s="60" t="str">
        <f>IF(SUM($K$14:$K$22)&gt;0,"MPS",F13)</f>
        <v/>
      </c>
      <c r="N7" s="60">
        <f>IF(SUM($K$14:$K$22)&gt;0,"Multiple Project Types",G13)</f>
        <v>0</v>
      </c>
      <c r="O7" s="60">
        <f>IF(SUM($K$14:$K$22)&gt;0,"MPS",H13)</f>
        <v>0</v>
      </c>
      <c r="P7" s="60">
        <f>IF(SUM($K$14:$K$22)&gt;0,"MPS",I13)</f>
        <v>0</v>
      </c>
      <c r="Q7" s="60">
        <f>IF(SUM($K$14:$K$22)&gt;0,"MPS",J13)</f>
        <v>0</v>
      </c>
      <c r="R7" s="60" t="str">
        <f>IF(SUM($K$14:$K$22)&gt;0,"MPS",K13)</f>
        <v/>
      </c>
      <c r="S7" s="61" t="e">
        <f>IF(R7="MPS","MPS",R7/P7)</f>
        <v>#VALUE!</v>
      </c>
      <c r="T7" s="58">
        <f>'Project Compliance Tool'!P25</f>
        <v>0</v>
      </c>
      <c r="U7" s="62" t="str">
        <f>'Project Compliance Tool'!Q25</f>
        <v/>
      </c>
      <c r="V7" s="62" t="str">
        <f>'Project Compliance Tool'!R25</f>
        <v/>
      </c>
      <c r="W7" s="62" t="str">
        <f>'Project Compliance Tool'!S25</f>
        <v/>
      </c>
      <c r="X7" s="60" t="str">
        <f>IF(SUM($M$14:$M$22)&gt;0,"MPS",M13)</f>
        <v/>
      </c>
      <c r="Y7" s="63" t="str">
        <f>'Project Compliance Tool'!T25</f>
        <v/>
      </c>
      <c r="Z7" s="63" t="str">
        <f>'Project Compliance Tool'!U25</f>
        <v/>
      </c>
      <c r="AA7" s="58">
        <f>Q23</f>
        <v>0</v>
      </c>
      <c r="AB7" s="63" t="str">
        <f ca="1">'Project Compliance Tool'!V25</f>
        <v>Enter Work Type Details</v>
      </c>
    </row>
    <row r="10" spans="1:28" x14ac:dyDescent="0.25">
      <c r="A10" s="54" t="s">
        <v>474</v>
      </c>
    </row>
    <row r="12" spans="1:28" ht="82.8" x14ac:dyDescent="0.25">
      <c r="A12" s="55" t="s">
        <v>455</v>
      </c>
      <c r="B12" s="55" t="s">
        <v>475</v>
      </c>
      <c r="C12" s="55" t="s">
        <v>476</v>
      </c>
      <c r="D12" s="55" t="s">
        <v>477</v>
      </c>
      <c r="E12" s="55" t="s">
        <v>48</v>
      </c>
      <c r="F12" s="55" t="s">
        <v>49</v>
      </c>
      <c r="G12" s="55" t="s">
        <v>50</v>
      </c>
      <c r="H12" s="55" t="s">
        <v>51</v>
      </c>
      <c r="I12" s="55" t="s">
        <v>52</v>
      </c>
      <c r="J12" s="55" t="s">
        <v>53</v>
      </c>
      <c r="K12" s="55" t="s">
        <v>54</v>
      </c>
      <c r="L12" s="55" t="s">
        <v>55</v>
      </c>
      <c r="M12" s="55" t="s">
        <v>63</v>
      </c>
      <c r="N12" s="55" t="s">
        <v>478</v>
      </c>
      <c r="O12" s="55" t="s">
        <v>470</v>
      </c>
      <c r="P12" s="55" t="s">
        <v>479</v>
      </c>
      <c r="Q12" s="55" t="s">
        <v>473</v>
      </c>
      <c r="R12" s="55" t="s">
        <v>480</v>
      </c>
      <c r="T12" s="55" t="s">
        <v>481</v>
      </c>
      <c r="U12" s="55" t="s">
        <v>482</v>
      </c>
    </row>
    <row r="13" spans="1:28" x14ac:dyDescent="0.25">
      <c r="A13" s="48" t="str">
        <f>IF($A$2="","",$A$2)</f>
        <v/>
      </c>
      <c r="B13" s="48" t="e">
        <f>U13&amp;T13&amp;$A$2</f>
        <v>#N/A</v>
      </c>
      <c r="C13" s="48">
        <f>'Project Compliance Tool'!D12</f>
        <v>0</v>
      </c>
      <c r="D13" s="64">
        <f>'Project Compliance Tool'!E12</f>
        <v>0</v>
      </c>
      <c r="E13" s="64">
        <f>'Project Compliance Tool'!F12</f>
        <v>0</v>
      </c>
      <c r="F13" s="64" t="str">
        <f>'Project Compliance Tool'!G12</f>
        <v/>
      </c>
      <c r="G13" s="48">
        <f>'Project Compliance Tool'!H12</f>
        <v>0</v>
      </c>
      <c r="H13" s="48">
        <f>'Project Compliance Tool'!I12</f>
        <v>0</v>
      </c>
      <c r="I13" s="64">
        <f>'Project Compliance Tool'!K12</f>
        <v>0</v>
      </c>
      <c r="J13" s="64">
        <f>'Project Compliance Tool'!L12</f>
        <v>0</v>
      </c>
      <c r="K13" s="64" t="str">
        <f>'Project Compliance Tool'!M12</f>
        <v/>
      </c>
      <c r="L13" s="65">
        <f>'Project Compliance Tool'!N12</f>
        <v>0</v>
      </c>
      <c r="M13" s="64" t="str">
        <f>'Project Compliance Tool'!W12</f>
        <v/>
      </c>
      <c r="N13" s="58" t="str">
        <f>'Project Compliance Tool'!P12</f>
        <v/>
      </c>
      <c r="O13" s="64" t="str">
        <f>'Project Compliance Tool'!S12</f>
        <v/>
      </c>
      <c r="P13" s="64" t="str">
        <f>'Project Compliance Tool'!T12</f>
        <v/>
      </c>
      <c r="Q13" s="58" t="str">
        <f>IFERROR(N13*M13,"")</f>
        <v/>
      </c>
      <c r="R13" s="58">
        <f>'Project Compliance Tool'!O12</f>
        <v>0</v>
      </c>
      <c r="T13" s="48">
        <f>COUNTIF($U$13:U13,U13)</f>
        <v>1</v>
      </c>
      <c r="U13" s="48" t="e">
        <f>VLOOKUP(C13,'Eligible Technologies'!$J$17:$Q$26,7,FALSE)</f>
        <v>#N/A</v>
      </c>
      <c r="V13" s="66">
        <f t="shared" ref="V13:V22" si="0">IF(LEN(TRIM(C13))=0,0,LEN(TRIM(C13))-LEN(SUBSTITUTE(C13," ",""))+1)</f>
        <v>1</v>
      </c>
      <c r="W13" s="66" t="e">
        <f>RIGHT(C13,LEN(C13)-FIND("^^",SUBSTITUTE(C13," ",
"^^",LEN(C13)-LEN(SUBSTITUTE(C13," ","")))))</f>
        <v>#VALUE!</v>
      </c>
    </row>
    <row r="14" spans="1:28" x14ac:dyDescent="0.25">
      <c r="A14" s="48" t="str">
        <f t="shared" ref="A14:A22" si="1">IF($A$2="","",$A$2)</f>
        <v/>
      </c>
      <c r="B14" s="48" t="e">
        <f>U14&amp;T14&amp;$A$2</f>
        <v>#N/A</v>
      </c>
      <c r="C14" s="48">
        <f>'Project Compliance Tool'!D13</f>
        <v>0</v>
      </c>
      <c r="D14" s="64">
        <f>'Project Compliance Tool'!E13</f>
        <v>0</v>
      </c>
      <c r="E14" s="64">
        <f>'Project Compliance Tool'!F13</f>
        <v>0</v>
      </c>
      <c r="F14" s="64" t="str">
        <f>'Project Compliance Tool'!G13</f>
        <v/>
      </c>
      <c r="G14" s="48">
        <f>'Project Compliance Tool'!H13</f>
        <v>0</v>
      </c>
      <c r="H14" s="48">
        <f>'Project Compliance Tool'!I13</f>
        <v>0</v>
      </c>
      <c r="I14" s="64">
        <f>'Project Compliance Tool'!K13</f>
        <v>0</v>
      </c>
      <c r="J14" s="64">
        <f>'Project Compliance Tool'!L13</f>
        <v>0</v>
      </c>
      <c r="K14" s="64" t="str">
        <f>'Project Compliance Tool'!M13</f>
        <v/>
      </c>
      <c r="L14" s="65">
        <f>'Project Compliance Tool'!N13</f>
        <v>0</v>
      </c>
      <c r="M14" s="64" t="str">
        <f>'Project Compliance Tool'!W13</f>
        <v/>
      </c>
      <c r="N14" s="58" t="str">
        <f>'Project Compliance Tool'!P13</f>
        <v/>
      </c>
      <c r="O14" s="64" t="str">
        <f>'Project Compliance Tool'!S13</f>
        <v/>
      </c>
      <c r="P14" s="64" t="str">
        <f>'Project Compliance Tool'!T13</f>
        <v/>
      </c>
      <c r="Q14" s="58" t="str">
        <f t="shared" ref="Q14:Q22" si="2">IFERROR(N14*M14,"")</f>
        <v/>
      </c>
      <c r="R14" s="58">
        <f>'Project Compliance Tool'!O13</f>
        <v>0</v>
      </c>
      <c r="T14" s="48">
        <f>COUNTIF($U$13:U14,U14)</f>
        <v>2</v>
      </c>
      <c r="U14" s="48" t="e">
        <f>VLOOKUP(C14,'Eligible Technologies'!$J$17:$Q$26,7,FALSE)</f>
        <v>#N/A</v>
      </c>
      <c r="V14" s="66">
        <f t="shared" si="0"/>
        <v>1</v>
      </c>
      <c r="W14" s="66" t="e">
        <f>RIGHT(C14,LEN(C14)-FIND("^^",SUBSTITUTE(C14," ",
"^^",LEN(C14)-LEN(SUBSTITUTE(C14," ","")))))</f>
        <v>#VALUE!</v>
      </c>
    </row>
    <row r="15" spans="1:28" x14ac:dyDescent="0.25">
      <c r="A15" s="48" t="str">
        <f t="shared" si="1"/>
        <v/>
      </c>
      <c r="B15" s="48" t="e">
        <f t="shared" ref="B15:B22" si="3">U15&amp;T15&amp;$A$2</f>
        <v>#N/A</v>
      </c>
      <c r="C15" s="48">
        <f>'Project Compliance Tool'!D14</f>
        <v>0</v>
      </c>
      <c r="D15" s="64">
        <f>'Project Compliance Tool'!E14</f>
        <v>0</v>
      </c>
      <c r="E15" s="64">
        <f>'Project Compliance Tool'!F14</f>
        <v>0</v>
      </c>
      <c r="F15" s="64" t="str">
        <f>'Project Compliance Tool'!G14</f>
        <v/>
      </c>
      <c r="G15" s="48">
        <f>'Project Compliance Tool'!H14</f>
        <v>0</v>
      </c>
      <c r="H15" s="48">
        <f>'Project Compliance Tool'!I14</f>
        <v>0</v>
      </c>
      <c r="I15" s="64">
        <f>'Project Compliance Tool'!K14</f>
        <v>0</v>
      </c>
      <c r="J15" s="64">
        <f>'Project Compliance Tool'!L14</f>
        <v>0</v>
      </c>
      <c r="K15" s="64" t="str">
        <f>'Project Compliance Tool'!M14</f>
        <v/>
      </c>
      <c r="L15" s="65">
        <f>'Project Compliance Tool'!N14</f>
        <v>0</v>
      </c>
      <c r="M15" s="64" t="str">
        <f>'Project Compliance Tool'!W14</f>
        <v/>
      </c>
      <c r="N15" s="58" t="str">
        <f>'Project Compliance Tool'!P14</f>
        <v/>
      </c>
      <c r="O15" s="64" t="str">
        <f>'Project Compliance Tool'!S14</f>
        <v/>
      </c>
      <c r="P15" s="64" t="str">
        <f>'Project Compliance Tool'!T14</f>
        <v/>
      </c>
      <c r="Q15" s="58" t="str">
        <f t="shared" si="2"/>
        <v/>
      </c>
      <c r="R15" s="58">
        <f>'Project Compliance Tool'!O14</f>
        <v>0</v>
      </c>
      <c r="T15" s="48">
        <f>COUNTIF($U$13:U15,U15)</f>
        <v>3</v>
      </c>
      <c r="U15" s="48" t="e">
        <f>VLOOKUP(C15,'Eligible Technologies'!$J$17:$Q$26,7,FALSE)</f>
        <v>#N/A</v>
      </c>
      <c r="V15" s="66">
        <f t="shared" si="0"/>
        <v>1</v>
      </c>
      <c r="W15" s="66" t="e">
        <f>RIGHT(C15,LEN(C15)-FIND("^^",SUBSTITUTE(C15," ",
"^^",LEN(C15)-LEN(SUBSTITUTE(C15," ","")))))</f>
        <v>#VALUE!</v>
      </c>
    </row>
    <row r="16" spans="1:28" x14ac:dyDescent="0.25">
      <c r="A16" s="48" t="str">
        <f t="shared" si="1"/>
        <v/>
      </c>
      <c r="B16" s="48" t="e">
        <f t="shared" si="3"/>
        <v>#N/A</v>
      </c>
      <c r="C16" s="48">
        <f>'Project Compliance Tool'!D15</f>
        <v>0</v>
      </c>
      <c r="D16" s="64">
        <f>'Project Compliance Tool'!E15</f>
        <v>0</v>
      </c>
      <c r="E16" s="64">
        <f>'Project Compliance Tool'!F15</f>
        <v>0</v>
      </c>
      <c r="F16" s="64" t="str">
        <f>'Project Compliance Tool'!G15</f>
        <v/>
      </c>
      <c r="G16" s="48">
        <f>'Project Compliance Tool'!H15</f>
        <v>0</v>
      </c>
      <c r="H16" s="48">
        <f>'Project Compliance Tool'!I15</f>
        <v>0</v>
      </c>
      <c r="I16" s="64">
        <f>'Project Compliance Tool'!K15</f>
        <v>0</v>
      </c>
      <c r="J16" s="64">
        <f>'Project Compliance Tool'!L15</f>
        <v>0</v>
      </c>
      <c r="K16" s="64" t="str">
        <f>'Project Compliance Tool'!M15</f>
        <v/>
      </c>
      <c r="L16" s="65">
        <f>'Project Compliance Tool'!N15</f>
        <v>0</v>
      </c>
      <c r="M16" s="64" t="str">
        <f>'Project Compliance Tool'!W15</f>
        <v/>
      </c>
      <c r="N16" s="58" t="str">
        <f>'Project Compliance Tool'!P15</f>
        <v/>
      </c>
      <c r="O16" s="64" t="str">
        <f>'Project Compliance Tool'!S15</f>
        <v/>
      </c>
      <c r="P16" s="64" t="str">
        <f>'Project Compliance Tool'!T15</f>
        <v/>
      </c>
      <c r="Q16" s="58" t="str">
        <f t="shared" si="2"/>
        <v/>
      </c>
      <c r="R16" s="58">
        <f>'Project Compliance Tool'!O15</f>
        <v>0</v>
      </c>
      <c r="T16" s="48">
        <f>COUNTIF($U$13:U16,U16)</f>
        <v>4</v>
      </c>
      <c r="U16" s="48" t="e">
        <f>VLOOKUP(C16,'Eligible Technologies'!$J$17:$Q$26,7,FALSE)</f>
        <v>#N/A</v>
      </c>
      <c r="V16" s="66">
        <f t="shared" si="0"/>
        <v>1</v>
      </c>
      <c r="W16" s="66" t="e">
        <f>RIGHT(C16,LEN(C16)-FIND("^^",SUBSTITUTE(C16," ",
"^^",LEN(C16)-LEN(SUBSTITUTE(C16," ","")))))</f>
        <v>#VALUE!</v>
      </c>
    </row>
    <row r="17" spans="1:23" x14ac:dyDescent="0.25">
      <c r="A17" s="48" t="str">
        <f t="shared" si="1"/>
        <v/>
      </c>
      <c r="B17" s="48" t="e">
        <f t="shared" si="3"/>
        <v>#N/A</v>
      </c>
      <c r="C17" s="48">
        <f>'Project Compliance Tool'!D16</f>
        <v>0</v>
      </c>
      <c r="D17" s="64">
        <f>'Project Compliance Tool'!E16</f>
        <v>0</v>
      </c>
      <c r="E17" s="64">
        <f>'Project Compliance Tool'!F16</f>
        <v>0</v>
      </c>
      <c r="F17" s="64" t="str">
        <f>'Project Compliance Tool'!G16</f>
        <v/>
      </c>
      <c r="G17" s="48">
        <f>'Project Compliance Tool'!H16</f>
        <v>0</v>
      </c>
      <c r="H17" s="48">
        <f>'Project Compliance Tool'!I16</f>
        <v>0</v>
      </c>
      <c r="I17" s="64">
        <f>'Project Compliance Tool'!K16</f>
        <v>0</v>
      </c>
      <c r="J17" s="64">
        <f>'Project Compliance Tool'!L16</f>
        <v>0</v>
      </c>
      <c r="K17" s="64" t="str">
        <f>'Project Compliance Tool'!M16</f>
        <v/>
      </c>
      <c r="L17" s="65">
        <f>'Project Compliance Tool'!N16</f>
        <v>0</v>
      </c>
      <c r="M17" s="64" t="str">
        <f>'Project Compliance Tool'!W16</f>
        <v/>
      </c>
      <c r="N17" s="58" t="str">
        <f>'Project Compliance Tool'!P16</f>
        <v/>
      </c>
      <c r="O17" s="64" t="str">
        <f>'Project Compliance Tool'!S16</f>
        <v/>
      </c>
      <c r="P17" s="64" t="str">
        <f>'Project Compliance Tool'!T16</f>
        <v/>
      </c>
      <c r="Q17" s="58" t="str">
        <f t="shared" si="2"/>
        <v/>
      </c>
      <c r="R17" s="58">
        <f>'Project Compliance Tool'!O16</f>
        <v>0</v>
      </c>
      <c r="T17" s="48">
        <f>COUNTIF($U$13:U17,U17)</f>
        <v>5</v>
      </c>
      <c r="U17" s="48" t="e">
        <f>VLOOKUP(C17,'Eligible Technologies'!$J$17:$Q$26,7,FALSE)</f>
        <v>#N/A</v>
      </c>
      <c r="V17" s="66">
        <f t="shared" si="0"/>
        <v>1</v>
      </c>
      <c r="W17" s="66" t="e">
        <f t="shared" ref="W17:W22" si="4">RIGHT(C17,LEN(C17)-FIND("^^",SUBSTITUTE(C17," ",
"^^",LEN(C17)-LEN(SUBSTITUTE(C17," ","")))))</f>
        <v>#VALUE!</v>
      </c>
    </row>
    <row r="18" spans="1:23" x14ac:dyDescent="0.25">
      <c r="A18" s="48" t="str">
        <f t="shared" si="1"/>
        <v/>
      </c>
      <c r="B18" s="48" t="e">
        <f t="shared" si="3"/>
        <v>#N/A</v>
      </c>
      <c r="C18" s="48">
        <f>'Project Compliance Tool'!D17</f>
        <v>0</v>
      </c>
      <c r="D18" s="64">
        <f>'Project Compliance Tool'!E17</f>
        <v>0</v>
      </c>
      <c r="E18" s="64">
        <f>'Project Compliance Tool'!F17</f>
        <v>0</v>
      </c>
      <c r="F18" s="64" t="str">
        <f>'Project Compliance Tool'!G17</f>
        <v/>
      </c>
      <c r="G18" s="48">
        <f>'Project Compliance Tool'!H17</f>
        <v>0</v>
      </c>
      <c r="H18" s="48">
        <f>'Project Compliance Tool'!I17</f>
        <v>0</v>
      </c>
      <c r="I18" s="64">
        <f>'Project Compliance Tool'!K17</f>
        <v>0</v>
      </c>
      <c r="J18" s="64">
        <f>'Project Compliance Tool'!L17</f>
        <v>0</v>
      </c>
      <c r="K18" s="64" t="str">
        <f>'Project Compliance Tool'!M17</f>
        <v/>
      </c>
      <c r="L18" s="65">
        <f>'Project Compliance Tool'!N17</f>
        <v>0</v>
      </c>
      <c r="M18" s="64" t="str">
        <f>'Project Compliance Tool'!W17</f>
        <v/>
      </c>
      <c r="N18" s="58" t="str">
        <f>'Project Compliance Tool'!P17</f>
        <v/>
      </c>
      <c r="O18" s="64" t="str">
        <f>'Project Compliance Tool'!S17</f>
        <v/>
      </c>
      <c r="P18" s="64" t="str">
        <f>'Project Compliance Tool'!T17</f>
        <v/>
      </c>
      <c r="Q18" s="58" t="str">
        <f t="shared" si="2"/>
        <v/>
      </c>
      <c r="R18" s="58">
        <f>'Project Compliance Tool'!O17</f>
        <v>0</v>
      </c>
      <c r="T18" s="48">
        <f>COUNTIF($U$13:U18,U18)</f>
        <v>6</v>
      </c>
      <c r="U18" s="48" t="e">
        <f>VLOOKUP(C18,'Eligible Technologies'!$J$17:$Q$26,7,FALSE)</f>
        <v>#N/A</v>
      </c>
      <c r="V18" s="66">
        <f t="shared" si="0"/>
        <v>1</v>
      </c>
      <c r="W18" s="66" t="e">
        <f t="shared" si="4"/>
        <v>#VALUE!</v>
      </c>
    </row>
    <row r="19" spans="1:23" x14ac:dyDescent="0.25">
      <c r="A19" s="48" t="str">
        <f t="shared" si="1"/>
        <v/>
      </c>
      <c r="B19" s="48" t="e">
        <f t="shared" si="3"/>
        <v>#N/A</v>
      </c>
      <c r="C19" s="48">
        <f>'Project Compliance Tool'!D18</f>
        <v>0</v>
      </c>
      <c r="D19" s="64">
        <f>'Project Compliance Tool'!E18</f>
        <v>0</v>
      </c>
      <c r="E19" s="64">
        <f>'Project Compliance Tool'!F18</f>
        <v>0</v>
      </c>
      <c r="F19" s="64" t="str">
        <f>'Project Compliance Tool'!G18</f>
        <v/>
      </c>
      <c r="G19" s="48">
        <f>'Project Compliance Tool'!H18</f>
        <v>0</v>
      </c>
      <c r="H19" s="48">
        <f>'Project Compliance Tool'!I18</f>
        <v>0</v>
      </c>
      <c r="I19" s="64">
        <f>'Project Compliance Tool'!K18</f>
        <v>0</v>
      </c>
      <c r="J19" s="64">
        <f>'Project Compliance Tool'!L18</f>
        <v>0</v>
      </c>
      <c r="K19" s="64" t="str">
        <f>'Project Compliance Tool'!M18</f>
        <v/>
      </c>
      <c r="L19" s="65">
        <f>'Project Compliance Tool'!N18</f>
        <v>0</v>
      </c>
      <c r="M19" s="64" t="str">
        <f>'Project Compliance Tool'!W18</f>
        <v/>
      </c>
      <c r="N19" s="58" t="str">
        <f>'Project Compliance Tool'!P18</f>
        <v/>
      </c>
      <c r="O19" s="64" t="str">
        <f>'Project Compliance Tool'!S18</f>
        <v/>
      </c>
      <c r="P19" s="64" t="str">
        <f>'Project Compliance Tool'!T18</f>
        <v/>
      </c>
      <c r="Q19" s="58" t="str">
        <f t="shared" si="2"/>
        <v/>
      </c>
      <c r="R19" s="58">
        <f>'Project Compliance Tool'!O18</f>
        <v>0</v>
      </c>
      <c r="T19" s="48">
        <f>COUNTIF($U$13:U19,U19)</f>
        <v>7</v>
      </c>
      <c r="U19" s="48" t="e">
        <f>VLOOKUP(C19,'Eligible Technologies'!$J$17:$Q$26,7,FALSE)</f>
        <v>#N/A</v>
      </c>
      <c r="V19" s="66">
        <f t="shared" si="0"/>
        <v>1</v>
      </c>
      <c r="W19" s="66" t="e">
        <f t="shared" si="4"/>
        <v>#VALUE!</v>
      </c>
    </row>
    <row r="20" spans="1:23" x14ac:dyDescent="0.25">
      <c r="A20" s="48" t="str">
        <f t="shared" si="1"/>
        <v/>
      </c>
      <c r="B20" s="48" t="e">
        <f t="shared" si="3"/>
        <v>#N/A</v>
      </c>
      <c r="C20" s="48">
        <f>'Project Compliance Tool'!D19</f>
        <v>0</v>
      </c>
      <c r="D20" s="64">
        <f>'Project Compliance Tool'!E19</f>
        <v>0</v>
      </c>
      <c r="E20" s="64">
        <f>'Project Compliance Tool'!F19</f>
        <v>0</v>
      </c>
      <c r="F20" s="64" t="str">
        <f>'Project Compliance Tool'!G19</f>
        <v/>
      </c>
      <c r="G20" s="48">
        <f>'Project Compliance Tool'!H19</f>
        <v>0</v>
      </c>
      <c r="H20" s="48">
        <f>'Project Compliance Tool'!I19</f>
        <v>0</v>
      </c>
      <c r="I20" s="64">
        <f>'Project Compliance Tool'!K19</f>
        <v>0</v>
      </c>
      <c r="J20" s="64">
        <f>'Project Compliance Tool'!L19</f>
        <v>0</v>
      </c>
      <c r="K20" s="64" t="str">
        <f>'Project Compliance Tool'!M19</f>
        <v/>
      </c>
      <c r="L20" s="65">
        <f>'Project Compliance Tool'!N19</f>
        <v>0</v>
      </c>
      <c r="M20" s="64" t="str">
        <f>'Project Compliance Tool'!W19</f>
        <v/>
      </c>
      <c r="N20" s="58" t="str">
        <f>'Project Compliance Tool'!P19</f>
        <v/>
      </c>
      <c r="O20" s="64" t="str">
        <f>'Project Compliance Tool'!S19</f>
        <v/>
      </c>
      <c r="P20" s="64" t="str">
        <f>'Project Compliance Tool'!T19</f>
        <v/>
      </c>
      <c r="Q20" s="58" t="str">
        <f t="shared" si="2"/>
        <v/>
      </c>
      <c r="R20" s="58">
        <f>'Project Compliance Tool'!O19</f>
        <v>0</v>
      </c>
      <c r="T20" s="48">
        <f>COUNTIF($U$13:U20,U20)</f>
        <v>8</v>
      </c>
      <c r="U20" s="48" t="e">
        <f>VLOOKUP(C20,'Eligible Technologies'!$J$17:$Q$26,7,FALSE)</f>
        <v>#N/A</v>
      </c>
      <c r="V20" s="66">
        <f t="shared" si="0"/>
        <v>1</v>
      </c>
      <c r="W20" s="66" t="e">
        <f t="shared" si="4"/>
        <v>#VALUE!</v>
      </c>
    </row>
    <row r="21" spans="1:23" x14ac:dyDescent="0.25">
      <c r="A21" s="48" t="str">
        <f t="shared" si="1"/>
        <v/>
      </c>
      <c r="B21" s="48" t="e">
        <f t="shared" si="3"/>
        <v>#N/A</v>
      </c>
      <c r="C21" s="48">
        <f>'Project Compliance Tool'!D20</f>
        <v>0</v>
      </c>
      <c r="D21" s="64">
        <f>'Project Compliance Tool'!E20</f>
        <v>0</v>
      </c>
      <c r="E21" s="64">
        <f>'Project Compliance Tool'!F20</f>
        <v>0</v>
      </c>
      <c r="F21" s="64" t="str">
        <f>'Project Compliance Tool'!G20</f>
        <v/>
      </c>
      <c r="G21" s="48">
        <f>'Project Compliance Tool'!H20</f>
        <v>0</v>
      </c>
      <c r="H21" s="48">
        <f>'Project Compliance Tool'!I20</f>
        <v>0</v>
      </c>
      <c r="I21" s="64">
        <f>'Project Compliance Tool'!K20</f>
        <v>0</v>
      </c>
      <c r="J21" s="64">
        <f>'Project Compliance Tool'!L20</f>
        <v>0</v>
      </c>
      <c r="K21" s="64" t="str">
        <f>'Project Compliance Tool'!M20</f>
        <v/>
      </c>
      <c r="L21" s="65">
        <f>'Project Compliance Tool'!N20</f>
        <v>0</v>
      </c>
      <c r="M21" s="64" t="str">
        <f>'Project Compliance Tool'!W20</f>
        <v/>
      </c>
      <c r="N21" s="58" t="str">
        <f>'Project Compliance Tool'!P20</f>
        <v/>
      </c>
      <c r="O21" s="64" t="str">
        <f>'Project Compliance Tool'!S20</f>
        <v/>
      </c>
      <c r="P21" s="64" t="str">
        <f>'Project Compliance Tool'!T20</f>
        <v/>
      </c>
      <c r="Q21" s="58" t="str">
        <f t="shared" si="2"/>
        <v/>
      </c>
      <c r="R21" s="58">
        <f>'Project Compliance Tool'!O20</f>
        <v>0</v>
      </c>
      <c r="T21" s="48">
        <f>COUNTIF($U$13:U21,U21)</f>
        <v>9</v>
      </c>
      <c r="U21" s="48" t="e">
        <f>VLOOKUP(C21,'Eligible Technologies'!$J$17:$Q$26,7,FALSE)</f>
        <v>#N/A</v>
      </c>
      <c r="V21" s="66">
        <f t="shared" si="0"/>
        <v>1</v>
      </c>
      <c r="W21" s="66" t="e">
        <f t="shared" si="4"/>
        <v>#VALUE!</v>
      </c>
    </row>
    <row r="22" spans="1:23" x14ac:dyDescent="0.25">
      <c r="A22" s="48" t="str">
        <f t="shared" si="1"/>
        <v/>
      </c>
      <c r="B22" s="48" t="e">
        <f t="shared" si="3"/>
        <v>#N/A</v>
      </c>
      <c r="C22" s="48">
        <f>'Project Compliance Tool'!D21</f>
        <v>0</v>
      </c>
      <c r="D22" s="64">
        <f>'Project Compliance Tool'!E21</f>
        <v>0</v>
      </c>
      <c r="E22" s="64">
        <f>'Project Compliance Tool'!F21</f>
        <v>0</v>
      </c>
      <c r="F22" s="64" t="str">
        <f>'Project Compliance Tool'!G21</f>
        <v/>
      </c>
      <c r="G22" s="48">
        <f>'Project Compliance Tool'!H21</f>
        <v>0</v>
      </c>
      <c r="H22" s="48">
        <f>'Project Compliance Tool'!I21</f>
        <v>0</v>
      </c>
      <c r="I22" s="64">
        <f>'Project Compliance Tool'!K21</f>
        <v>0</v>
      </c>
      <c r="J22" s="64">
        <f>'Project Compliance Tool'!L21</f>
        <v>0</v>
      </c>
      <c r="K22" s="64" t="str">
        <f>'Project Compliance Tool'!M21</f>
        <v/>
      </c>
      <c r="L22" s="65">
        <f>'Project Compliance Tool'!N21</f>
        <v>0</v>
      </c>
      <c r="M22" s="64" t="str">
        <f>'Project Compliance Tool'!W21</f>
        <v/>
      </c>
      <c r="N22" s="58" t="str">
        <f>'Project Compliance Tool'!P21</f>
        <v/>
      </c>
      <c r="O22" s="64" t="str">
        <f>'Project Compliance Tool'!S21</f>
        <v/>
      </c>
      <c r="P22" s="64" t="str">
        <f>'Project Compliance Tool'!T21</f>
        <v/>
      </c>
      <c r="Q22" s="58" t="str">
        <f t="shared" si="2"/>
        <v/>
      </c>
      <c r="R22" s="58">
        <f>'Project Compliance Tool'!O21</f>
        <v>0</v>
      </c>
      <c r="T22" s="48">
        <f>COUNTIF($U$13:U22,U22)</f>
        <v>10</v>
      </c>
      <c r="U22" s="48" t="e">
        <f>VLOOKUP(C22,'Eligible Technologies'!$J$17:$Q$26,7,FALSE)</f>
        <v>#N/A</v>
      </c>
      <c r="V22" s="66">
        <f t="shared" si="0"/>
        <v>1</v>
      </c>
      <c r="W22" s="66" t="e">
        <f t="shared" si="4"/>
        <v>#VALUE!</v>
      </c>
    </row>
    <row r="23" spans="1:23" x14ac:dyDescent="0.25">
      <c r="N23" s="58">
        <f>SUM(N13:N22)</f>
        <v>0</v>
      </c>
      <c r="O23" s="63">
        <f>SUM(O13:O22)</f>
        <v>0</v>
      </c>
      <c r="P23" s="63">
        <f>SUM(P13:P22)</f>
        <v>0</v>
      </c>
      <c r="Q23" s="58">
        <f>SUM(Q13:Q22)</f>
        <v>0</v>
      </c>
      <c r="R23" s="58">
        <f>SUM(R13:R22)</f>
        <v>0</v>
      </c>
    </row>
  </sheetData>
  <sheetProtection algorithmName="SHA-512" hashValue="4rKqlHARhD06BatU2PsWe5IG/5XyWpDZu/AFl7uQMXt7S7lBXVUPxDK55xpP05CaFH99+weT+tfwGi6pWG13VQ==" saltValue="Gpb0DpCDQRrhsKMCsXELIA==" spinCount="100000" sheet="1" formatColumns="0" formatRows="0"/>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118"/>
  <sheetViews>
    <sheetView zoomScale="50" workbookViewId="0">
      <selection activeCell="B12" sqref="B12"/>
    </sheetView>
  </sheetViews>
  <sheetFormatPr defaultColWidth="9.109375" defaultRowHeight="13.8" x14ac:dyDescent="0.3"/>
  <cols>
    <col min="1" max="1" width="27.109375" style="17" bestFit="1" customWidth="1"/>
    <col min="2" max="3" width="27.88671875" style="24" customWidth="1"/>
    <col min="4" max="4" width="22.109375" style="17" bestFit="1" customWidth="1"/>
    <col min="5" max="5" width="29.88671875" style="24" bestFit="1" customWidth="1"/>
    <col min="6" max="6" width="30.44140625" style="24" bestFit="1" customWidth="1"/>
    <col min="7" max="7" width="43.109375" style="24" customWidth="1"/>
    <col min="8" max="8" width="22.44140625" style="24" customWidth="1"/>
    <col min="9" max="9" width="48" style="24" bestFit="1" customWidth="1"/>
    <col min="10" max="10" width="41.44140625" style="24" bestFit="1" customWidth="1"/>
    <col min="11" max="11" width="17.44140625" style="24" bestFit="1" customWidth="1"/>
    <col min="12" max="12" width="43.88671875" style="24" bestFit="1" customWidth="1"/>
    <col min="13" max="13" width="32.88671875" style="68" bestFit="1" customWidth="1"/>
    <col min="14" max="14" width="31.5546875" style="24" bestFit="1" customWidth="1"/>
    <col min="15" max="15" width="32.109375" style="24" bestFit="1" customWidth="1"/>
    <col min="16" max="16" width="22.44140625" style="24" bestFit="1" customWidth="1"/>
    <col min="17" max="17" width="24.109375" style="24" bestFit="1" customWidth="1"/>
    <col min="18" max="18" width="24.44140625" style="24" customWidth="1"/>
    <col min="19" max="19" width="31.44140625" style="24" customWidth="1"/>
    <col min="20" max="16384" width="9.109375" style="24"/>
  </cols>
  <sheetData>
    <row r="1" spans="1:14" x14ac:dyDescent="0.3">
      <c r="A1" s="67"/>
      <c r="B1" s="67"/>
    </row>
    <row r="2" spans="1:14" s="25" customFormat="1" ht="21" customHeight="1" x14ac:dyDescent="0.25">
      <c r="A2" s="69" t="s">
        <v>50</v>
      </c>
      <c r="B2" s="69" t="s">
        <v>483</v>
      </c>
      <c r="D2" s="70"/>
      <c r="E2" s="71"/>
      <c r="F2" s="71"/>
      <c r="G2" s="71"/>
      <c r="H2" s="71"/>
      <c r="K2" s="71" t="s">
        <v>484</v>
      </c>
      <c r="L2" s="71" t="s">
        <v>485</v>
      </c>
      <c r="M2" s="72" t="s">
        <v>486</v>
      </c>
      <c r="N2" s="71" t="s">
        <v>487</v>
      </c>
    </row>
    <row r="3" spans="1:14" ht="18.75" customHeight="1" x14ac:dyDescent="0.3">
      <c r="A3" s="73" t="s">
        <v>488</v>
      </c>
      <c r="B3" s="67" t="s">
        <v>489</v>
      </c>
      <c r="E3" s="68"/>
      <c r="K3" s="24" t="s">
        <v>68</v>
      </c>
      <c r="L3" s="24" t="s">
        <v>490</v>
      </c>
      <c r="M3" s="68">
        <f>'Project Compliance Tool'!D5</f>
        <v>0</v>
      </c>
      <c r="N3" s="24" t="str">
        <f>IF(ISERROR(VLOOKUP(M3,$K$3:$L$9,2,FALSE)),"",VLOOKUP(M3,$K$3:$L$9,2,FALSE))</f>
        <v/>
      </c>
    </row>
    <row r="4" spans="1:14" ht="18.75" customHeight="1" x14ac:dyDescent="0.3">
      <c r="A4" s="73" t="s">
        <v>240</v>
      </c>
      <c r="B4" s="67" t="s">
        <v>240</v>
      </c>
      <c r="E4" s="68"/>
      <c r="K4" s="24" t="s">
        <v>491</v>
      </c>
      <c r="L4" s="24" t="s">
        <v>492</v>
      </c>
    </row>
    <row r="5" spans="1:14" ht="18.75" customHeight="1" x14ac:dyDescent="0.3">
      <c r="A5" s="73" t="s">
        <v>258</v>
      </c>
      <c r="B5" s="67" t="s">
        <v>493</v>
      </c>
      <c r="D5" s="70" t="s">
        <v>494</v>
      </c>
      <c r="E5" s="71" t="s">
        <v>495</v>
      </c>
      <c r="F5" s="71" t="s">
        <v>483</v>
      </c>
      <c r="G5" s="71" t="s">
        <v>496</v>
      </c>
      <c r="H5" s="71" t="s">
        <v>497</v>
      </c>
      <c r="I5" s="25" t="s">
        <v>498</v>
      </c>
      <c r="K5" s="24" t="s">
        <v>499</v>
      </c>
      <c r="L5" s="24" t="s">
        <v>500</v>
      </c>
    </row>
    <row r="6" spans="1:14" ht="18.75" customHeight="1" x14ac:dyDescent="0.3">
      <c r="A6" s="73" t="s">
        <v>266</v>
      </c>
      <c r="B6" s="67" t="s">
        <v>266</v>
      </c>
      <c r="D6" s="17">
        <f>'Project Compliance Tool'!A12</f>
        <v>1</v>
      </c>
      <c r="E6" s="68">
        <f>'Project Compliance Tool'!H12</f>
        <v>0</v>
      </c>
      <c r="F6" s="24" t="str">
        <f>IF(ISERROR(VLOOKUP(E6,$A$3:$B$20,2,FALSE)),"",VLOOKUP(E6,$A$3:$B$20,2,FALSE))</f>
        <v/>
      </c>
      <c r="G6" s="24">
        <f>'Project Compliance Tool'!I12</f>
        <v>0</v>
      </c>
      <c r="H6" s="24" t="str">
        <f t="shared" ref="H6:H12" ca="1" si="0">IF(AND(F6&lt;&gt;0,G6=0),"OK",IF(ISERROR(VLOOKUP(G6,INDIRECT(F6),1,FALSE)),"Work Type","OK"))</f>
        <v>OK</v>
      </c>
      <c r="I6" s="24">
        <f ca="1">IF(H6="OK",1,0)</f>
        <v>1</v>
      </c>
      <c r="K6" s="24" t="s">
        <v>32</v>
      </c>
      <c r="L6" s="24" t="s">
        <v>501</v>
      </c>
    </row>
    <row r="7" spans="1:14" ht="18.75" customHeight="1" x14ac:dyDescent="0.3">
      <c r="A7" s="73" t="s">
        <v>278</v>
      </c>
      <c r="B7" s="67" t="s">
        <v>502</v>
      </c>
      <c r="D7" s="17">
        <f>'Project Compliance Tool'!A13</f>
        <v>2</v>
      </c>
      <c r="E7" s="68">
        <f>'Project Compliance Tool'!H13</f>
        <v>0</v>
      </c>
      <c r="F7" s="24" t="str">
        <f t="shared" ref="F7:F15" si="1">IF(ISERROR(VLOOKUP(E7,$A$3:$B$20,2,FALSE)),"",VLOOKUP(E7,$A$3:$B$20,2,FALSE))</f>
        <v/>
      </c>
      <c r="G7" s="24">
        <f>'Project Compliance Tool'!I13</f>
        <v>0</v>
      </c>
      <c r="H7" s="24" t="str">
        <f t="shared" ca="1" si="0"/>
        <v>OK</v>
      </c>
      <c r="I7" s="24">
        <f t="shared" ref="I7:I15" ca="1" si="2">IF(H7="OK",1,0)</f>
        <v>1</v>
      </c>
      <c r="K7" s="24" t="s">
        <v>71</v>
      </c>
      <c r="L7" s="24" t="s">
        <v>71</v>
      </c>
    </row>
    <row r="8" spans="1:14" ht="18.75" customHeight="1" x14ac:dyDescent="0.3">
      <c r="A8" s="74" t="s">
        <v>66</v>
      </c>
      <c r="B8" s="67" t="s">
        <v>503</v>
      </c>
      <c r="D8" s="17">
        <f>'Project Compliance Tool'!A14</f>
        <v>3</v>
      </c>
      <c r="E8" s="68">
        <f>'Project Compliance Tool'!H14</f>
        <v>0</v>
      </c>
      <c r="F8" s="24" t="str">
        <f t="shared" si="1"/>
        <v/>
      </c>
      <c r="G8" s="24">
        <f>'Project Compliance Tool'!I14</f>
        <v>0</v>
      </c>
      <c r="H8" s="24" t="str">
        <f t="shared" ca="1" si="0"/>
        <v>OK</v>
      </c>
      <c r="I8" s="24">
        <f t="shared" ca="1" si="2"/>
        <v>1</v>
      </c>
      <c r="K8" s="24" t="s">
        <v>72</v>
      </c>
      <c r="L8" s="24" t="s">
        <v>504</v>
      </c>
    </row>
    <row r="9" spans="1:14" ht="18.75" customHeight="1" x14ac:dyDescent="0.3">
      <c r="A9" s="73" t="s">
        <v>289</v>
      </c>
      <c r="B9" s="67" t="s">
        <v>505</v>
      </c>
      <c r="D9" s="17">
        <f>'Project Compliance Tool'!A15</f>
        <v>4</v>
      </c>
      <c r="E9" s="68">
        <f>'Project Compliance Tool'!H15</f>
        <v>0</v>
      </c>
      <c r="F9" s="24" t="str">
        <f t="shared" si="1"/>
        <v/>
      </c>
      <c r="G9" s="24">
        <f>'Project Compliance Tool'!I15</f>
        <v>0</v>
      </c>
      <c r="H9" s="24" t="str">
        <f t="shared" ca="1" si="0"/>
        <v>OK</v>
      </c>
      <c r="I9" s="24">
        <f t="shared" ca="1" si="2"/>
        <v>1</v>
      </c>
      <c r="K9" s="24" t="s">
        <v>73</v>
      </c>
      <c r="L9" s="24" t="s">
        <v>506</v>
      </c>
    </row>
    <row r="10" spans="1:14" ht="18.75" customHeight="1" x14ac:dyDescent="0.3">
      <c r="A10" s="73" t="s">
        <v>290</v>
      </c>
      <c r="B10" s="67" t="s">
        <v>507</v>
      </c>
      <c r="D10" s="17">
        <f>'Project Compliance Tool'!A16</f>
        <v>5</v>
      </c>
      <c r="E10" s="68">
        <f>'Project Compliance Tool'!H16</f>
        <v>0</v>
      </c>
      <c r="F10" s="24" t="str">
        <f t="shared" si="1"/>
        <v/>
      </c>
      <c r="G10" s="24">
        <f>'Project Compliance Tool'!I16</f>
        <v>0</v>
      </c>
      <c r="H10" s="24" t="str">
        <f t="shared" ca="1" si="0"/>
        <v>OK</v>
      </c>
      <c r="I10" s="24">
        <f t="shared" ca="1" si="2"/>
        <v>1</v>
      </c>
    </row>
    <row r="11" spans="1:14" ht="18.75" customHeight="1" x14ac:dyDescent="0.3">
      <c r="A11" s="73" t="s">
        <v>296</v>
      </c>
      <c r="B11" s="67" t="s">
        <v>508</v>
      </c>
      <c r="D11" s="17">
        <f>'Project Compliance Tool'!A17</f>
        <v>6</v>
      </c>
      <c r="E11" s="68">
        <f>'Project Compliance Tool'!H17</f>
        <v>0</v>
      </c>
      <c r="F11" s="24" t="str">
        <f t="shared" si="1"/>
        <v/>
      </c>
      <c r="G11" s="24">
        <f>'Project Compliance Tool'!I17</f>
        <v>0</v>
      </c>
      <c r="H11" s="24" t="str">
        <f t="shared" ca="1" si="0"/>
        <v>OK</v>
      </c>
      <c r="I11" s="24">
        <f t="shared" ca="1" si="2"/>
        <v>1</v>
      </c>
    </row>
    <row r="12" spans="1:14" ht="18.75" customHeight="1" x14ac:dyDescent="0.3">
      <c r="A12" s="73" t="s">
        <v>214</v>
      </c>
      <c r="B12" s="24" t="s">
        <v>509</v>
      </c>
      <c r="D12" s="17">
        <f>'Project Compliance Tool'!A18</f>
        <v>7</v>
      </c>
      <c r="E12" s="68">
        <f>'Project Compliance Tool'!H18</f>
        <v>0</v>
      </c>
      <c r="F12" s="24" t="str">
        <f t="shared" si="1"/>
        <v/>
      </c>
      <c r="G12" s="24">
        <f>'Project Compliance Tool'!I18</f>
        <v>0</v>
      </c>
      <c r="H12" s="24" t="str">
        <f t="shared" ca="1" si="0"/>
        <v>OK</v>
      </c>
      <c r="I12" s="24">
        <f t="shared" ca="1" si="2"/>
        <v>1</v>
      </c>
    </row>
    <row r="13" spans="1:14" ht="18.75" customHeight="1" x14ac:dyDescent="0.3">
      <c r="A13" s="73" t="s">
        <v>299</v>
      </c>
      <c r="B13" s="67" t="s">
        <v>510</v>
      </c>
      <c r="D13" s="17">
        <f>'Project Compliance Tool'!A19</f>
        <v>8</v>
      </c>
      <c r="E13" s="68">
        <f>'Project Compliance Tool'!H19</f>
        <v>0</v>
      </c>
      <c r="F13" s="24" t="str">
        <f t="shared" si="1"/>
        <v/>
      </c>
      <c r="G13" s="24">
        <f>'Project Compliance Tool'!I19</f>
        <v>0</v>
      </c>
      <c r="H13" s="24" t="str">
        <f ca="1">IF(AND(F13&lt;&gt;0,G13=0),"OK",IF(ISERROR(VLOOKUP(G13,INDIRECT(F13),1,FALSE)),"Work Type","OK"))</f>
        <v>OK</v>
      </c>
      <c r="I13" s="24">
        <f t="shared" ca="1" si="2"/>
        <v>1</v>
      </c>
    </row>
    <row r="14" spans="1:14" ht="18.75" customHeight="1" x14ac:dyDescent="0.3">
      <c r="A14" s="73" t="s">
        <v>302</v>
      </c>
      <c r="B14" s="67" t="s">
        <v>511</v>
      </c>
      <c r="D14" s="17">
        <f>'Project Compliance Tool'!A20</f>
        <v>9</v>
      </c>
      <c r="E14" s="68">
        <f>'Project Compliance Tool'!H20</f>
        <v>0</v>
      </c>
      <c r="F14" s="24" t="str">
        <f t="shared" si="1"/>
        <v/>
      </c>
      <c r="G14" s="24">
        <f>'Project Compliance Tool'!I20</f>
        <v>0</v>
      </c>
      <c r="H14" s="24" t="str">
        <f ca="1">IF(AND(F14&lt;&gt;0,G14=0),"OK",IF(ISERROR(VLOOKUP(G14,INDIRECT(F14),1,FALSE)),"Work Type","OK"))</f>
        <v>OK</v>
      </c>
      <c r="I14" s="24">
        <f t="shared" ca="1" si="2"/>
        <v>1</v>
      </c>
    </row>
    <row r="15" spans="1:14" ht="18.75" customHeight="1" x14ac:dyDescent="0.3">
      <c r="A15" s="73" t="s">
        <v>305</v>
      </c>
      <c r="B15" s="67" t="s">
        <v>512</v>
      </c>
      <c r="D15" s="17">
        <f>'Project Compliance Tool'!A21</f>
        <v>10</v>
      </c>
      <c r="E15" s="68">
        <f>'Project Compliance Tool'!H21</f>
        <v>0</v>
      </c>
      <c r="F15" s="24" t="str">
        <f t="shared" si="1"/>
        <v/>
      </c>
      <c r="G15" s="24">
        <f>'Project Compliance Tool'!I21</f>
        <v>0</v>
      </c>
      <c r="H15" s="24" t="str">
        <f ca="1">IF(AND(F15&lt;&gt;0,G15=0),"OK",IF(ISERROR(VLOOKUP(G15,INDIRECT(F15),1,FALSE)),"Work Type","OK"))</f>
        <v>OK</v>
      </c>
      <c r="I15" s="24">
        <f t="shared" ca="1" si="2"/>
        <v>1</v>
      </c>
    </row>
    <row r="16" spans="1:14" ht="18.75" customHeight="1" x14ac:dyDescent="0.3">
      <c r="A16" s="73" t="s">
        <v>309</v>
      </c>
      <c r="B16" s="67" t="s">
        <v>513</v>
      </c>
      <c r="E16" s="68"/>
    </row>
    <row r="17" spans="1:5" ht="18.75" customHeight="1" x14ac:dyDescent="0.3">
      <c r="A17" s="73" t="s">
        <v>311</v>
      </c>
      <c r="B17" s="67" t="s">
        <v>514</v>
      </c>
      <c r="E17" s="68"/>
    </row>
    <row r="18" spans="1:5" ht="18.75" customHeight="1" x14ac:dyDescent="0.3">
      <c r="A18" s="73" t="s">
        <v>315</v>
      </c>
      <c r="B18" s="67" t="s">
        <v>515</v>
      </c>
      <c r="E18" s="68"/>
    </row>
    <row r="19" spans="1:5" ht="18.75" customHeight="1" x14ac:dyDescent="0.3">
      <c r="A19" s="73" t="s">
        <v>316</v>
      </c>
      <c r="B19" s="67" t="s">
        <v>316</v>
      </c>
      <c r="E19" s="68"/>
    </row>
    <row r="20" spans="1:5" ht="18.75" customHeight="1" x14ac:dyDescent="0.3">
      <c r="A20" s="73" t="s">
        <v>319</v>
      </c>
      <c r="B20" s="67" t="s">
        <v>319</v>
      </c>
      <c r="E20" s="68"/>
    </row>
    <row r="21" spans="1:5" ht="18.75" customHeight="1" x14ac:dyDescent="0.3">
      <c r="A21" s="73"/>
      <c r="B21" s="67"/>
      <c r="E21" s="68"/>
    </row>
    <row r="22" spans="1:5" ht="18.75" customHeight="1" x14ac:dyDescent="0.3">
      <c r="A22" s="73"/>
      <c r="B22" s="67"/>
      <c r="E22" s="68"/>
    </row>
    <row r="23" spans="1:5" ht="18.75" customHeight="1" x14ac:dyDescent="0.3">
      <c r="A23" s="73"/>
      <c r="B23" s="67"/>
      <c r="E23" s="68"/>
    </row>
    <row r="24" spans="1:5" ht="18.75" customHeight="1" x14ac:dyDescent="0.3">
      <c r="A24" s="73"/>
      <c r="B24" s="73"/>
      <c r="E24" s="68"/>
    </row>
    <row r="25" spans="1:5" ht="18.75" customHeight="1" x14ac:dyDescent="0.3">
      <c r="A25" s="73"/>
      <c r="B25" s="67"/>
      <c r="E25" s="68"/>
    </row>
    <row r="26" spans="1:5" ht="18.75" customHeight="1" x14ac:dyDescent="0.3">
      <c r="A26" s="73"/>
      <c r="B26" s="67"/>
      <c r="E26" s="68"/>
    </row>
    <row r="27" spans="1:5" ht="18.75" customHeight="1" x14ac:dyDescent="0.3">
      <c r="A27" s="67"/>
      <c r="B27" s="67"/>
      <c r="E27" s="68"/>
    </row>
    <row r="28" spans="1:5" ht="18.75" customHeight="1" x14ac:dyDescent="0.3">
      <c r="A28" s="67"/>
      <c r="B28" s="67"/>
      <c r="E28" s="68"/>
    </row>
    <row r="29" spans="1:5" ht="18.75" customHeight="1" x14ac:dyDescent="0.3">
      <c r="A29" s="67"/>
      <c r="B29" s="67"/>
      <c r="E29" s="68"/>
    </row>
    <row r="30" spans="1:5" ht="18.75" customHeight="1" x14ac:dyDescent="0.3">
      <c r="A30" s="67"/>
      <c r="B30" s="67"/>
      <c r="E30" s="68"/>
    </row>
    <row r="31" spans="1:5" ht="18.75" customHeight="1" x14ac:dyDescent="0.3">
      <c r="A31" s="67"/>
      <c r="B31" s="67"/>
      <c r="E31" s="68"/>
    </row>
    <row r="32" spans="1:5" ht="18.75" customHeight="1" x14ac:dyDescent="0.3">
      <c r="A32" s="67"/>
      <c r="B32" s="67"/>
      <c r="E32" s="68"/>
    </row>
    <row r="33" spans="1:14" ht="18.75" customHeight="1" x14ac:dyDescent="0.3">
      <c r="A33" s="67"/>
      <c r="B33" s="67" t="s">
        <v>516</v>
      </c>
      <c r="E33" s="68"/>
    </row>
    <row r="34" spans="1:14" ht="18.75" customHeight="1" x14ac:dyDescent="0.3">
      <c r="E34" s="68"/>
      <c r="M34" s="24"/>
      <c r="N34" s="68"/>
    </row>
    <row r="35" spans="1:14" ht="18.75" customHeight="1" x14ac:dyDescent="0.3">
      <c r="E35" s="68"/>
      <c r="M35" s="24"/>
      <c r="N35" s="68"/>
    </row>
    <row r="36" spans="1:14" ht="18.75" customHeight="1" x14ac:dyDescent="0.3">
      <c r="E36" s="68"/>
      <c r="M36" s="24"/>
      <c r="N36" s="68"/>
    </row>
    <row r="37" spans="1:14" ht="18.75" customHeight="1" x14ac:dyDescent="0.3">
      <c r="E37" s="68"/>
      <c r="M37" s="24"/>
      <c r="N37" s="68"/>
    </row>
    <row r="38" spans="1:14" ht="18.75" customHeight="1" x14ac:dyDescent="0.3">
      <c r="E38" s="68"/>
      <c r="M38" s="24"/>
      <c r="N38" s="68"/>
    </row>
    <row r="39" spans="1:14" ht="18.75" customHeight="1" x14ac:dyDescent="0.3">
      <c r="D39" s="24"/>
      <c r="E39" s="40" t="s">
        <v>517</v>
      </c>
      <c r="F39" s="41" t="s">
        <v>518</v>
      </c>
      <c r="G39" s="41" t="s">
        <v>519</v>
      </c>
      <c r="M39" s="24"/>
      <c r="N39" s="68"/>
    </row>
    <row r="40" spans="1:14" ht="18.75" customHeight="1" x14ac:dyDescent="0.3">
      <c r="D40" s="76"/>
      <c r="E40" s="77" t="s">
        <v>520</v>
      </c>
      <c r="F40" s="77">
        <v>1000</v>
      </c>
      <c r="G40" s="77">
        <v>208</v>
      </c>
      <c r="M40" s="24"/>
      <c r="N40" s="68"/>
    </row>
    <row r="41" spans="1:14" ht="18.75" customHeight="1" x14ac:dyDescent="0.3">
      <c r="D41" s="24"/>
      <c r="E41" s="77" t="s">
        <v>521</v>
      </c>
      <c r="F41" s="77">
        <v>8</v>
      </c>
      <c r="G41" s="77">
        <v>241</v>
      </c>
      <c r="M41" s="24"/>
      <c r="N41" s="68"/>
    </row>
    <row r="42" spans="1:14" ht="18.75" customHeight="1" x14ac:dyDescent="0.3">
      <c r="D42" s="24"/>
      <c r="E42" s="77" t="s">
        <v>522</v>
      </c>
      <c r="F42" s="77">
        <v>10</v>
      </c>
      <c r="G42" s="77">
        <v>278</v>
      </c>
      <c r="M42" s="24"/>
      <c r="N42" s="68"/>
    </row>
    <row r="43" spans="1:14" ht="18.75" customHeight="1" x14ac:dyDescent="0.3">
      <c r="D43" s="24"/>
      <c r="E43" s="77" t="s">
        <v>523</v>
      </c>
      <c r="F43" s="77">
        <v>8</v>
      </c>
      <c r="G43" s="77">
        <v>278</v>
      </c>
      <c r="M43" s="24"/>
      <c r="N43" s="68"/>
    </row>
    <row r="44" spans="1:14" ht="18.75" customHeight="1" x14ac:dyDescent="0.3">
      <c r="D44" s="24"/>
      <c r="E44" s="77" t="s">
        <v>524</v>
      </c>
      <c r="F44" s="77">
        <v>8</v>
      </c>
      <c r="G44" s="77">
        <v>500</v>
      </c>
      <c r="M44" s="24"/>
      <c r="N44" s="68"/>
    </row>
    <row r="45" spans="1:14" ht="18.75" customHeight="1" x14ac:dyDescent="0.3">
      <c r="D45" s="24"/>
      <c r="E45" s="77" t="s">
        <v>28</v>
      </c>
      <c r="F45" s="77">
        <v>10</v>
      </c>
      <c r="G45" s="77">
        <v>500</v>
      </c>
      <c r="M45" s="24"/>
      <c r="N45" s="68"/>
    </row>
    <row r="46" spans="1:14" ht="18.75" customHeight="1" x14ac:dyDescent="0.3">
      <c r="D46" s="24"/>
      <c r="E46" s="77" t="s">
        <v>525</v>
      </c>
      <c r="F46" s="77">
        <v>10</v>
      </c>
      <c r="G46" s="77">
        <v>278</v>
      </c>
      <c r="M46" s="24"/>
      <c r="N46" s="68"/>
    </row>
    <row r="47" spans="1:14" ht="18.75" customHeight="1" x14ac:dyDescent="0.3">
      <c r="D47" s="24"/>
      <c r="E47" s="77" t="s">
        <v>526</v>
      </c>
      <c r="F47" s="77">
        <v>8</v>
      </c>
      <c r="G47" s="77">
        <v>278</v>
      </c>
      <c r="M47" s="24"/>
      <c r="N47" s="68"/>
    </row>
    <row r="48" spans="1:14" ht="18.75" customHeight="1" x14ac:dyDescent="0.3">
      <c r="D48" s="24"/>
      <c r="E48" s="77"/>
      <c r="F48" s="77"/>
      <c r="G48" s="77"/>
      <c r="M48" s="24"/>
      <c r="N48" s="68"/>
    </row>
    <row r="49" spans="4:14" ht="18.75" customHeight="1" x14ac:dyDescent="0.3">
      <c r="D49" s="75"/>
      <c r="E49" s="75"/>
      <c r="F49" s="75"/>
      <c r="G49" s="75"/>
      <c r="H49" s="75"/>
      <c r="M49" s="24"/>
      <c r="N49" s="68"/>
    </row>
    <row r="50" spans="4:14" ht="18.75" customHeight="1" x14ac:dyDescent="0.3">
      <c r="D50" s="75"/>
      <c r="E50" s="75" t="s">
        <v>527</v>
      </c>
      <c r="F50" s="78" t="str">
        <f>'Project Compliance Tool'!Q25</f>
        <v/>
      </c>
      <c r="G50" s="79" t="str">
        <f>'Project Compliance Tool'!U25</f>
        <v/>
      </c>
      <c r="H50" s="75"/>
      <c r="M50" s="24"/>
      <c r="N50" s="68"/>
    </row>
    <row r="51" spans="4:14" ht="18.75" customHeight="1" x14ac:dyDescent="0.3">
      <c r="D51" s="75"/>
      <c r="E51" s="75" t="s">
        <v>528</v>
      </c>
      <c r="F51" s="75">
        <f>IFERROR(VLOOKUP('Project Compliance Tool'!D4,E39:G48,2,FALSE),"")</f>
        <v>10</v>
      </c>
      <c r="G51" s="75">
        <f>IFERROR(VLOOKUP('Project Compliance Tool'!D4,E39:G48,3,FALSE),"")</f>
        <v>500</v>
      </c>
      <c r="H51" s="75"/>
      <c r="M51" s="24"/>
      <c r="N51" s="68"/>
    </row>
    <row r="52" spans="4:14" ht="18.75" customHeight="1" x14ac:dyDescent="0.3">
      <c r="D52" s="75"/>
      <c r="E52" s="75" t="s">
        <v>96</v>
      </c>
      <c r="F52" s="75" t="str">
        <f>IF(F50&lt;=F51,"Compliant","Non-compliant")</f>
        <v>Non-compliant</v>
      </c>
      <c r="G52" s="75" t="str">
        <f>IF(G50&lt;=G51,"Compliant","Non-compliant")</f>
        <v>Non-compliant</v>
      </c>
      <c r="H52" s="75" t="str">
        <f>IF('Project Compliance Tool'!D4="","Select Programme",IF(AND(F52="Compliant",G52="Compliant"),"Compliant","Non-compliant"))</f>
        <v>Non-compliant</v>
      </c>
      <c r="M52" s="24"/>
      <c r="N52" s="68"/>
    </row>
    <row r="53" spans="4:14" ht="18.75" customHeight="1" x14ac:dyDescent="0.3">
      <c r="M53" s="24"/>
      <c r="N53" s="68"/>
    </row>
    <row r="54" spans="4:14" ht="18.75" customHeight="1" x14ac:dyDescent="0.3">
      <c r="M54" s="24"/>
      <c r="N54" s="68"/>
    </row>
    <row r="55" spans="4:14" ht="18.75" customHeight="1" x14ac:dyDescent="0.3">
      <c r="D55" s="17" t="s">
        <v>520</v>
      </c>
      <c r="E55" s="24" t="s">
        <v>529</v>
      </c>
      <c r="F55" s="24" t="str">
        <f>IFERROR(VLOOKUP('Project Compliance Tool'!D4,'Extra look-up'!D55:E63,2,FALSE),"")</f>
        <v>Recycling_Fund_England</v>
      </c>
      <c r="G55" s="80" t="s">
        <v>70</v>
      </c>
      <c r="H55" s="80" t="s">
        <v>530</v>
      </c>
      <c r="I55" s="81" t="s">
        <v>531</v>
      </c>
    </row>
    <row r="56" spans="4:14" ht="18.75" customHeight="1" x14ac:dyDescent="0.3">
      <c r="D56" s="17" t="s">
        <v>521</v>
      </c>
      <c r="E56" s="24" t="s">
        <v>532</v>
      </c>
      <c r="G56" s="82" t="s">
        <v>69</v>
      </c>
      <c r="H56" s="82" t="s">
        <v>533</v>
      </c>
      <c r="I56" s="82" t="s">
        <v>534</v>
      </c>
      <c r="M56" s="24"/>
      <c r="N56" s="68"/>
    </row>
    <row r="57" spans="4:14" ht="18.75" customHeight="1" x14ac:dyDescent="0.3">
      <c r="D57" s="17" t="s">
        <v>522</v>
      </c>
      <c r="E57" s="24" t="s">
        <v>535</v>
      </c>
      <c r="G57" s="82" t="s">
        <v>32</v>
      </c>
      <c r="H57" s="82" t="s">
        <v>501</v>
      </c>
      <c r="I57" s="82"/>
      <c r="M57" s="24"/>
      <c r="N57" s="68"/>
    </row>
    <row r="58" spans="4:14" ht="18.75" customHeight="1" x14ac:dyDescent="0.3">
      <c r="D58" s="17" t="s">
        <v>523</v>
      </c>
      <c r="E58" s="24" t="s">
        <v>536</v>
      </c>
      <c r="G58" s="82" t="s">
        <v>71</v>
      </c>
      <c r="H58" s="82" t="s">
        <v>71</v>
      </c>
      <c r="I58" s="82"/>
    </row>
    <row r="59" spans="4:14" ht="18.75" customHeight="1" x14ac:dyDescent="0.3">
      <c r="D59" s="17" t="s">
        <v>524</v>
      </c>
      <c r="E59" s="17" t="s">
        <v>531</v>
      </c>
      <c r="G59" s="82" t="s">
        <v>537</v>
      </c>
      <c r="H59" s="82" t="s">
        <v>538</v>
      </c>
      <c r="I59" s="82"/>
    </row>
    <row r="60" spans="4:14" ht="18.75" customHeight="1" x14ac:dyDescent="0.3">
      <c r="D60" s="17" t="s">
        <v>28</v>
      </c>
      <c r="E60" s="17" t="s">
        <v>534</v>
      </c>
      <c r="G60" s="82" t="s">
        <v>539</v>
      </c>
      <c r="H60" s="82" t="s">
        <v>540</v>
      </c>
      <c r="I60" s="82"/>
    </row>
    <row r="61" spans="4:14" ht="18.75" customHeight="1" x14ac:dyDescent="0.3">
      <c r="D61" s="17" t="s">
        <v>525</v>
      </c>
      <c r="E61" s="17" t="s">
        <v>541</v>
      </c>
      <c r="G61" s="82" t="s">
        <v>73</v>
      </c>
      <c r="H61" s="82" t="s">
        <v>506</v>
      </c>
      <c r="I61" s="82"/>
    </row>
    <row r="62" spans="4:14" ht="18.75" customHeight="1" x14ac:dyDescent="0.3">
      <c r="D62" s="17" t="s">
        <v>526</v>
      </c>
      <c r="E62" s="17" t="s">
        <v>542</v>
      </c>
      <c r="G62" s="83" t="s">
        <v>70</v>
      </c>
      <c r="H62" s="83" t="s">
        <v>530</v>
      </c>
      <c r="I62" s="84" t="s">
        <v>529</v>
      </c>
    </row>
    <row r="63" spans="4:14" ht="18.75" customHeight="1" x14ac:dyDescent="0.3">
      <c r="D63" s="17" t="s">
        <v>543</v>
      </c>
      <c r="E63" s="24" t="s">
        <v>544</v>
      </c>
      <c r="G63" s="84" t="s">
        <v>69</v>
      </c>
      <c r="H63" s="84" t="s">
        <v>533</v>
      </c>
      <c r="I63" s="84"/>
    </row>
    <row r="64" spans="4:14" ht="18.75" customHeight="1" x14ac:dyDescent="0.3">
      <c r="E64" s="17"/>
      <c r="G64" s="84" t="s">
        <v>32</v>
      </c>
      <c r="H64" s="84" t="s">
        <v>501</v>
      </c>
      <c r="I64" s="84"/>
    </row>
    <row r="65" spans="5:9" ht="18.75" customHeight="1" x14ac:dyDescent="0.3">
      <c r="E65" s="17"/>
      <c r="G65" s="84" t="s">
        <v>71</v>
      </c>
      <c r="H65" s="84" t="s">
        <v>71</v>
      </c>
      <c r="I65" s="84"/>
    </row>
    <row r="66" spans="5:9" ht="18.75" customHeight="1" x14ac:dyDescent="0.3">
      <c r="E66" s="17"/>
      <c r="G66" s="84" t="s">
        <v>537</v>
      </c>
      <c r="H66" s="84" t="s">
        <v>538</v>
      </c>
      <c r="I66" s="84"/>
    </row>
    <row r="67" spans="5:9" ht="18.75" customHeight="1" x14ac:dyDescent="0.3">
      <c r="E67" s="17"/>
      <c r="G67" s="85" t="s">
        <v>539</v>
      </c>
      <c r="H67" s="85" t="s">
        <v>540</v>
      </c>
      <c r="I67" s="85" t="s">
        <v>532</v>
      </c>
    </row>
    <row r="68" spans="5:9" ht="18.75" customHeight="1" x14ac:dyDescent="0.3">
      <c r="G68" s="85" t="s">
        <v>73</v>
      </c>
      <c r="H68" s="85" t="s">
        <v>506</v>
      </c>
      <c r="I68" s="85"/>
    </row>
    <row r="69" spans="5:9" ht="18.75" customHeight="1" x14ac:dyDescent="0.3">
      <c r="G69" s="86" t="s">
        <v>70</v>
      </c>
      <c r="H69" s="86" t="s">
        <v>530</v>
      </c>
      <c r="I69" s="87" t="s">
        <v>541</v>
      </c>
    </row>
    <row r="70" spans="5:9" ht="18.75" customHeight="1" x14ac:dyDescent="0.3">
      <c r="G70" s="87" t="s">
        <v>32</v>
      </c>
      <c r="H70" s="87" t="s">
        <v>501</v>
      </c>
    </row>
    <row r="71" spans="5:9" ht="18.75" customHeight="1" x14ac:dyDescent="0.3">
      <c r="G71" s="87" t="s">
        <v>545</v>
      </c>
      <c r="H71" s="87" t="s">
        <v>540</v>
      </c>
    </row>
    <row r="72" spans="5:9" ht="18.75" customHeight="1" x14ac:dyDescent="0.3">
      <c r="G72" s="87" t="s">
        <v>546</v>
      </c>
      <c r="H72" s="87" t="s">
        <v>506</v>
      </c>
    </row>
    <row r="73" spans="5:9" ht="18.75" customHeight="1" x14ac:dyDescent="0.3">
      <c r="G73" s="88" t="s">
        <v>32</v>
      </c>
      <c r="H73" s="88" t="s">
        <v>501</v>
      </c>
      <c r="I73" s="88" t="s">
        <v>535</v>
      </c>
    </row>
    <row r="74" spans="5:9" ht="18.75" customHeight="1" x14ac:dyDescent="0.3">
      <c r="G74" s="88" t="s">
        <v>539</v>
      </c>
      <c r="H74" s="88" t="s">
        <v>540</v>
      </c>
      <c r="I74" s="88"/>
    </row>
    <row r="75" spans="5:9" ht="18.75" customHeight="1" x14ac:dyDescent="0.3">
      <c r="G75" s="88" t="s">
        <v>73</v>
      </c>
      <c r="H75" s="88" t="s">
        <v>506</v>
      </c>
      <c r="I75" s="89"/>
    </row>
    <row r="76" spans="5:9" ht="18.75" customHeight="1" x14ac:dyDescent="0.3">
      <c r="E76" s="17"/>
      <c r="G76" s="88" t="s">
        <v>537</v>
      </c>
      <c r="H76" s="88" t="s">
        <v>538</v>
      </c>
      <c r="I76" s="89"/>
    </row>
    <row r="77" spans="5:9" ht="18.75" customHeight="1" x14ac:dyDescent="0.3">
      <c r="E77" s="17"/>
      <c r="G77" s="88" t="s">
        <v>70</v>
      </c>
      <c r="H77" s="88" t="s">
        <v>530</v>
      </c>
      <c r="I77" s="88"/>
    </row>
    <row r="78" spans="5:9" ht="18.75" customHeight="1" x14ac:dyDescent="0.3">
      <c r="G78" s="90" t="s">
        <v>32</v>
      </c>
      <c r="H78" s="90" t="s">
        <v>501</v>
      </c>
      <c r="I78" s="90" t="s">
        <v>542</v>
      </c>
    </row>
    <row r="79" spans="5:9" ht="18.75" customHeight="1" x14ac:dyDescent="0.3">
      <c r="G79" s="90" t="s">
        <v>545</v>
      </c>
      <c r="H79" s="90" t="s">
        <v>540</v>
      </c>
      <c r="I79" s="90"/>
    </row>
    <row r="80" spans="5:9" ht="18.75" customHeight="1" x14ac:dyDescent="0.3">
      <c r="G80" s="90" t="s">
        <v>546</v>
      </c>
      <c r="H80" s="90" t="s">
        <v>506</v>
      </c>
      <c r="I80" s="90"/>
    </row>
    <row r="81" spans="4:9" ht="18.75" customHeight="1" x14ac:dyDescent="0.3">
      <c r="G81" s="90" t="s">
        <v>70</v>
      </c>
      <c r="H81" s="90" t="s">
        <v>530</v>
      </c>
      <c r="I81" s="90"/>
    </row>
    <row r="82" spans="4:9" ht="18.75" customHeight="1" x14ac:dyDescent="0.3">
      <c r="G82" s="91" t="s">
        <v>69</v>
      </c>
      <c r="H82" s="91" t="s">
        <v>533</v>
      </c>
      <c r="I82" s="91" t="s">
        <v>536</v>
      </c>
    </row>
    <row r="83" spans="4:9" ht="18.75" customHeight="1" x14ac:dyDescent="0.3">
      <c r="G83" s="91" t="s">
        <v>70</v>
      </c>
      <c r="H83" s="91" t="s">
        <v>530</v>
      </c>
      <c r="I83" s="91"/>
    </row>
    <row r="84" spans="4:9" ht="18.75" customHeight="1" x14ac:dyDescent="0.3">
      <c r="G84" s="91" t="s">
        <v>537</v>
      </c>
      <c r="H84" s="91" t="s">
        <v>538</v>
      </c>
      <c r="I84" s="91"/>
    </row>
    <row r="85" spans="4:9" ht="18.75" customHeight="1" x14ac:dyDescent="0.3">
      <c r="G85" s="91" t="s">
        <v>32</v>
      </c>
      <c r="H85" s="91" t="s">
        <v>501</v>
      </c>
      <c r="I85" s="91"/>
    </row>
    <row r="86" spans="4:9" ht="18.75" customHeight="1" x14ac:dyDescent="0.3">
      <c r="G86" s="91" t="s">
        <v>539</v>
      </c>
      <c r="H86" s="91" t="s">
        <v>540</v>
      </c>
      <c r="I86" s="91"/>
    </row>
    <row r="87" spans="4:9" ht="18.75" customHeight="1" x14ac:dyDescent="0.3">
      <c r="G87" s="91" t="s">
        <v>73</v>
      </c>
      <c r="H87" s="91" t="s">
        <v>506</v>
      </c>
      <c r="I87" s="91"/>
    </row>
    <row r="88" spans="4:9" ht="18.75" customHeight="1" x14ac:dyDescent="0.3">
      <c r="G88" s="91" t="s">
        <v>71</v>
      </c>
      <c r="H88" s="91" t="s">
        <v>71</v>
      </c>
      <c r="I88" s="91"/>
    </row>
    <row r="89" spans="4:9" ht="18.75" customHeight="1" x14ac:dyDescent="0.3">
      <c r="G89" s="422" t="s">
        <v>69</v>
      </c>
      <c r="H89" s="422" t="s">
        <v>533</v>
      </c>
      <c r="I89" s="422" t="s">
        <v>544</v>
      </c>
    </row>
    <row r="90" spans="4:9" ht="18.75" customHeight="1" x14ac:dyDescent="0.3">
      <c r="G90" s="422" t="s">
        <v>32</v>
      </c>
      <c r="H90" s="422" t="s">
        <v>501</v>
      </c>
      <c r="I90" s="422"/>
    </row>
    <row r="91" spans="4:9" ht="18.75" customHeight="1" x14ac:dyDescent="0.3">
      <c r="G91" s="422" t="s">
        <v>71</v>
      </c>
      <c r="H91" s="422" t="s">
        <v>71</v>
      </c>
      <c r="I91" s="422"/>
    </row>
    <row r="92" spans="4:9" ht="18.75" customHeight="1" x14ac:dyDescent="0.3">
      <c r="G92" s="422" t="s">
        <v>537</v>
      </c>
      <c r="H92" s="422" t="s">
        <v>538</v>
      </c>
      <c r="I92" s="422"/>
    </row>
    <row r="93" spans="4:9" ht="18.75" customHeight="1" x14ac:dyDescent="0.3">
      <c r="G93" s="422" t="s">
        <v>539</v>
      </c>
      <c r="H93" s="422" t="s">
        <v>540</v>
      </c>
      <c r="I93" s="422"/>
    </row>
    <row r="94" spans="4:9" ht="18.75" customHeight="1" x14ac:dyDescent="0.3">
      <c r="G94" s="422" t="s">
        <v>73</v>
      </c>
      <c r="H94" s="422" t="s">
        <v>506</v>
      </c>
      <c r="I94" s="422"/>
    </row>
    <row r="95" spans="4:9" ht="18.75" customHeight="1" x14ac:dyDescent="0.3"/>
    <row r="96" spans="4:9" ht="18.75" customHeight="1" x14ac:dyDescent="0.3">
      <c r="D96" s="17" t="s">
        <v>547</v>
      </c>
      <c r="E96" s="17" t="s">
        <v>548</v>
      </c>
      <c r="F96" s="24" t="s">
        <v>486</v>
      </c>
      <c r="G96" s="24" t="s">
        <v>486</v>
      </c>
      <c r="H96" s="71" t="s">
        <v>497</v>
      </c>
    </row>
    <row r="97" spans="4:8" ht="18.75" customHeight="1" x14ac:dyDescent="0.3">
      <c r="D97" s="17" t="str">
        <f>'Project Compliance Tool'!$D$4</f>
        <v>Recycling Fund England</v>
      </c>
      <c r="E97" s="17" t="str">
        <f>IFERROR(VLOOKUP(D97,D55:E62,2,FALSE),"")</f>
        <v>Recycling_Fund_England</v>
      </c>
      <c r="F97" s="24">
        <f>'Project Compliance Tool'!$D$5</f>
        <v>0</v>
      </c>
      <c r="G97" s="24" t="e">
        <f>VLOOKUP(F97,G55:H88,2,FALSE)</f>
        <v>#N/A</v>
      </c>
      <c r="H97" s="24" t="str">
        <f ca="1">IF(OR(AND(E77=0,F77=0),AND(E77&lt;&gt;0,F77=0)),"OK",IF(ISERROR(VLOOKUP(F77,INDIRECT(E77),1,FALSE)),"Client Type","OK"))</f>
        <v>OK</v>
      </c>
    </row>
    <row r="98" spans="4:8" ht="18.75" customHeight="1" x14ac:dyDescent="0.3"/>
    <row r="99" spans="4:8" ht="18.75" customHeight="1" x14ac:dyDescent="0.3"/>
    <row r="100" spans="4:8" ht="18.75" customHeight="1" x14ac:dyDescent="0.3"/>
    <row r="101" spans="4:8" ht="18.75" customHeight="1" x14ac:dyDescent="0.3"/>
    <row r="102" spans="4:8" ht="18.75" customHeight="1" x14ac:dyDescent="0.3"/>
    <row r="103" spans="4:8" ht="18.75" customHeight="1" x14ac:dyDescent="0.3"/>
    <row r="104" spans="4:8" ht="18.75" customHeight="1" x14ac:dyDescent="0.3"/>
    <row r="105" spans="4:8" ht="18.75" customHeight="1" x14ac:dyDescent="0.3"/>
    <row r="106" spans="4:8" ht="18.75" customHeight="1" x14ac:dyDescent="0.3"/>
    <row r="107" spans="4:8" ht="18.75" customHeight="1" x14ac:dyDescent="0.3"/>
    <row r="108" spans="4:8" ht="18.75" customHeight="1" x14ac:dyDescent="0.3"/>
    <row r="109" spans="4:8" ht="18.75" customHeight="1" x14ac:dyDescent="0.3"/>
    <row r="110" spans="4:8" ht="18.75" customHeight="1" x14ac:dyDescent="0.3"/>
    <row r="111" spans="4:8" ht="18.75" customHeight="1" x14ac:dyDescent="0.3"/>
    <row r="112" spans="4:8" ht="18.75" customHeight="1" x14ac:dyDescent="0.3"/>
    <row r="113" ht="18.75" customHeight="1" x14ac:dyDescent="0.3"/>
    <row r="114" ht="18.75" customHeight="1" x14ac:dyDescent="0.3"/>
    <row r="115" ht="18.75" customHeight="1" x14ac:dyDescent="0.3"/>
    <row r="116" ht="18.75" customHeight="1" x14ac:dyDescent="0.3"/>
    <row r="117" ht="18.75" customHeight="1" x14ac:dyDescent="0.3"/>
    <row r="118" ht="18.75" customHeight="1" x14ac:dyDescent="0.3"/>
  </sheetData>
  <sheetProtection algorithmName="SHA-512" hashValue="NqxzROEJ8zJgJigKK5y8YvbuKhWpY2cu8QK1sE6Xk55Sfknilz4QRDDOeMEQkZBuK6PsCAocs0VCCxwoiJ+GCw==" saltValue="N41earwXAsILs9F3K//WTg==" spinCount="100000" sheet="1" selectLockedCells="1" selectUnlockedCells="1"/>
  <pageMargins left="0.70866141732283472" right="0.32" top="0.74803149606299213" bottom="0.74803149606299213" header="0.31496062992125984" footer="0.31496062992125984"/>
  <pageSetup paperSize="8" scale="96" fitToWidth="2" fitToHeight="2"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BA6F-7DCE-4F1B-9460-358E553AF87C}">
  <sheetPr codeName="Sheet7">
    <tabColor rgb="FF2DAE76"/>
  </sheetPr>
  <dimension ref="A1:B12"/>
  <sheetViews>
    <sheetView showRowColHeaders="0" zoomScaleNormal="100" workbookViewId="0">
      <selection activeCell="B20" sqref="B20"/>
    </sheetView>
  </sheetViews>
  <sheetFormatPr defaultColWidth="9.109375" defaultRowHeight="13.2" x14ac:dyDescent="0.25"/>
  <cols>
    <col min="1" max="1" width="4.109375" style="34" customWidth="1"/>
    <col min="2" max="2" width="187.5546875" style="34" customWidth="1"/>
    <col min="3" max="16384" width="9.109375" style="34"/>
  </cols>
  <sheetData>
    <row r="1" spans="1:2" ht="16.2" thickBot="1" x14ac:dyDescent="0.3">
      <c r="A1" s="42"/>
      <c r="B1" s="43"/>
    </row>
    <row r="2" spans="1:2" ht="15.6" x14ac:dyDescent="0.25">
      <c r="A2" s="42"/>
      <c r="B2" s="93"/>
    </row>
    <row r="3" spans="1:2" ht="34.5" customHeight="1" x14ac:dyDescent="0.25">
      <c r="B3" s="94" t="s">
        <v>1</v>
      </c>
    </row>
    <row r="4" spans="1:2" ht="13.5" customHeight="1" x14ac:dyDescent="0.25">
      <c r="B4" s="95" t="str">
        <f ca="1">"© Salix Finance "&amp;YEAR(NOW())</f>
        <v>© Salix Finance 2022</v>
      </c>
    </row>
    <row r="5" spans="1:2" ht="13.5" customHeight="1" x14ac:dyDescent="0.25">
      <c r="B5" s="95"/>
    </row>
    <row r="6" spans="1:2" ht="21" customHeight="1" x14ac:dyDescent="0.25">
      <c r="B6" s="96" t="s">
        <v>2</v>
      </c>
    </row>
    <row r="7" spans="1:2" ht="51" customHeight="1" x14ac:dyDescent="0.25">
      <c r="B7" s="97" t="s">
        <v>3</v>
      </c>
    </row>
    <row r="8" spans="1:2" ht="21.75" customHeight="1" x14ac:dyDescent="0.25">
      <c r="B8" s="96" t="s">
        <v>4</v>
      </c>
    </row>
    <row r="9" spans="1:2" ht="63" x14ac:dyDescent="0.25">
      <c r="B9" s="97" t="s">
        <v>5</v>
      </c>
    </row>
    <row r="10" spans="1:2" ht="23.25" customHeight="1" x14ac:dyDescent="0.25">
      <c r="B10" s="96" t="s">
        <v>6</v>
      </c>
    </row>
    <row r="11" spans="1:2" ht="96.9" customHeight="1" x14ac:dyDescent="0.25">
      <c r="B11" s="97" t="s">
        <v>7</v>
      </c>
    </row>
    <row r="12" spans="1:2" ht="16.2" thickBot="1" x14ac:dyDescent="0.3">
      <c r="A12" s="43"/>
      <c r="B12" s="98"/>
    </row>
  </sheetData>
  <sheetProtection algorithmName="SHA-512" hashValue="hxNdOqTjHRvBFDaGYJpJfvhOHv18KHScKRmVE9auDUyjuj96oNgciUScypWPHU4RF6LB2qqbMk1sIK83f+iDFg==" saltValue="+1GFleh+7G3Vj0kxuiaGqQ==" spinCount="100000" sheet="1" selectLockedCells="1" selectUnlockedCells="1"/>
  <pageMargins left="0.7" right="0.7" top="0.75" bottom="0.75" header="0.3" footer="0.3"/>
  <pageSetup paperSize="9" scale="84" orientation="portrait" r:id="rId1"/>
  <colBreaks count="1" manualBreakCount="1">
    <brk id="2" max="1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2DAE76"/>
    <pageSetUpPr fitToPage="1"/>
  </sheetPr>
  <dimension ref="A1:S73"/>
  <sheetViews>
    <sheetView showGridLines="0" zoomScale="85" zoomScaleNormal="85" workbookViewId="0">
      <selection activeCell="C6" sqref="C6:R6"/>
    </sheetView>
  </sheetViews>
  <sheetFormatPr defaultColWidth="9.109375" defaultRowHeight="15.6" x14ac:dyDescent="0.3"/>
  <cols>
    <col min="1" max="1" width="4.5546875" style="13" customWidth="1"/>
    <col min="2" max="2" width="2.44140625" style="13" customWidth="1"/>
    <col min="3" max="16384" width="9.109375" style="13"/>
  </cols>
  <sheetData>
    <row r="1" spans="1:18" ht="15" customHeight="1" thickBot="1" x14ac:dyDescent="0.35"/>
    <row r="2" spans="1:18" ht="15" customHeight="1" x14ac:dyDescent="0.3">
      <c r="B2" s="622"/>
      <c r="C2" s="623"/>
      <c r="D2" s="623"/>
      <c r="E2" s="623"/>
      <c r="F2" s="623"/>
      <c r="G2" s="623"/>
      <c r="H2" s="623"/>
      <c r="I2" s="623"/>
      <c r="J2" s="623"/>
      <c r="K2" s="623"/>
      <c r="L2" s="623"/>
      <c r="M2" s="623"/>
      <c r="N2" s="623"/>
      <c r="O2" s="623"/>
      <c r="P2" s="623"/>
      <c r="Q2" s="623"/>
      <c r="R2" s="624"/>
    </row>
    <row r="3" spans="1:18" ht="24.6" x14ac:dyDescent="0.3">
      <c r="B3" s="99"/>
      <c r="C3" s="636" t="s">
        <v>8</v>
      </c>
      <c r="D3" s="636"/>
      <c r="E3" s="636"/>
      <c r="F3" s="636"/>
      <c r="G3" s="636"/>
      <c r="H3" s="636"/>
      <c r="I3" s="636"/>
      <c r="J3" s="636"/>
      <c r="K3" s="636"/>
      <c r="L3" s="636"/>
      <c r="M3" s="636"/>
      <c r="N3" s="636"/>
      <c r="O3" s="636"/>
      <c r="P3" s="105"/>
      <c r="Q3" s="105"/>
      <c r="R3" s="106"/>
    </row>
    <row r="4" spans="1:18" ht="14.4" customHeight="1" x14ac:dyDescent="0.3">
      <c r="A4" s="14"/>
      <c r="B4" s="102"/>
      <c r="C4" s="107"/>
      <c r="D4" s="107"/>
      <c r="E4" s="107"/>
      <c r="F4" s="107"/>
      <c r="G4" s="108"/>
      <c r="H4" s="108"/>
      <c r="I4" s="108"/>
      <c r="J4" s="108"/>
      <c r="K4" s="108"/>
      <c r="L4" s="108"/>
      <c r="M4" s="108"/>
      <c r="N4" s="108"/>
      <c r="O4" s="108"/>
      <c r="P4" s="108"/>
      <c r="Q4" s="108"/>
      <c r="R4" s="106"/>
    </row>
    <row r="5" spans="1:18" ht="20.399999999999999" customHeight="1" x14ac:dyDescent="0.3">
      <c r="B5" s="99"/>
      <c r="C5" s="114" t="s">
        <v>9</v>
      </c>
      <c r="D5" s="109"/>
      <c r="E5" s="109"/>
      <c r="F5" s="109"/>
      <c r="G5" s="109"/>
      <c r="H5" s="109"/>
      <c r="I5" s="109"/>
      <c r="J5" s="109"/>
      <c r="K5" s="109"/>
      <c r="L5" s="109"/>
      <c r="M5" s="108"/>
      <c r="N5" s="109"/>
      <c r="O5" s="109"/>
      <c r="P5" s="109"/>
      <c r="Q5" s="109"/>
      <c r="R5" s="106"/>
    </row>
    <row r="6" spans="1:18" ht="57" customHeight="1" x14ac:dyDescent="0.3">
      <c r="A6" s="15"/>
      <c r="B6" s="103"/>
      <c r="C6" s="625" t="s">
        <v>10</v>
      </c>
      <c r="D6" s="625"/>
      <c r="E6" s="625"/>
      <c r="F6" s="625"/>
      <c r="G6" s="625"/>
      <c r="H6" s="625"/>
      <c r="I6" s="625"/>
      <c r="J6" s="625"/>
      <c r="K6" s="625"/>
      <c r="L6" s="625"/>
      <c r="M6" s="625"/>
      <c r="N6" s="625"/>
      <c r="O6" s="625"/>
      <c r="P6" s="625"/>
      <c r="Q6" s="625"/>
      <c r="R6" s="626"/>
    </row>
    <row r="7" spans="1:18" ht="19.5" customHeight="1" x14ac:dyDescent="0.3">
      <c r="A7" s="15"/>
      <c r="B7" s="103"/>
      <c r="C7" s="630" t="s">
        <v>11</v>
      </c>
      <c r="D7" s="630"/>
      <c r="E7" s="630"/>
      <c r="F7" s="630"/>
      <c r="G7" s="630"/>
      <c r="H7" s="630"/>
      <c r="I7" s="630"/>
      <c r="J7" s="110"/>
      <c r="K7" s="630"/>
      <c r="L7" s="630"/>
      <c r="M7" s="630"/>
      <c r="N7" s="110"/>
      <c r="O7" s="630"/>
      <c r="P7" s="630"/>
      <c r="Q7" s="630"/>
      <c r="R7" s="111"/>
    </row>
    <row r="8" spans="1:18" ht="18.75" customHeight="1" x14ac:dyDescent="0.3">
      <c r="A8" s="15"/>
      <c r="B8" s="103"/>
      <c r="C8" s="628" t="s">
        <v>12</v>
      </c>
      <c r="D8" s="628"/>
      <c r="E8" s="628"/>
      <c r="F8" s="628"/>
      <c r="G8" s="628"/>
      <c r="H8" s="628"/>
      <c r="I8" s="628"/>
      <c r="J8" s="628"/>
      <c r="K8" s="628"/>
      <c r="L8" s="628"/>
      <c r="M8" s="628"/>
      <c r="N8" s="628"/>
      <c r="O8" s="628"/>
      <c r="P8" s="628"/>
      <c r="Q8" s="628"/>
      <c r="R8" s="629"/>
    </row>
    <row r="9" spans="1:18" ht="2.25" customHeight="1" x14ac:dyDescent="0.3">
      <c r="A9" s="15"/>
      <c r="B9" s="103"/>
      <c r="C9" s="627"/>
      <c r="D9" s="627"/>
      <c r="E9" s="627"/>
      <c r="F9" s="627"/>
      <c r="G9" s="627"/>
      <c r="H9" s="627"/>
      <c r="I9" s="627"/>
      <c r="J9" s="627"/>
      <c r="K9" s="627"/>
      <c r="L9" s="627"/>
      <c r="M9" s="110"/>
      <c r="N9" s="110"/>
      <c r="O9" s="110"/>
      <c r="P9" s="110"/>
      <c r="Q9" s="110"/>
      <c r="R9" s="111"/>
    </row>
    <row r="10" spans="1:18" ht="15.75" customHeight="1" x14ac:dyDescent="0.3">
      <c r="B10" s="99"/>
      <c r="C10" s="631" t="s">
        <v>13</v>
      </c>
      <c r="D10" s="632"/>
      <c r="E10" s="632"/>
      <c r="F10" s="632"/>
      <c r="G10" s="632"/>
      <c r="H10" s="632"/>
      <c r="I10" s="632"/>
      <c r="J10" s="632"/>
      <c r="K10" s="632"/>
      <c r="L10" s="632"/>
      <c r="M10" s="632"/>
      <c r="N10" s="632"/>
      <c r="O10" s="632"/>
      <c r="P10" s="632"/>
      <c r="Q10" s="632"/>
      <c r="R10" s="113"/>
    </row>
    <row r="11" spans="1:18" ht="15.75" customHeight="1" x14ac:dyDescent="0.3">
      <c r="B11" s="99"/>
      <c r="C11" s="632"/>
      <c r="D11" s="632"/>
      <c r="E11" s="632"/>
      <c r="F11" s="632"/>
      <c r="G11" s="632"/>
      <c r="H11" s="632"/>
      <c r="I11" s="632"/>
      <c r="J11" s="632"/>
      <c r="K11" s="632"/>
      <c r="L11" s="632"/>
      <c r="M11" s="632"/>
      <c r="N11" s="632"/>
      <c r="O11" s="632"/>
      <c r="P11" s="632"/>
      <c r="Q11" s="632"/>
      <c r="R11" s="113"/>
    </row>
    <row r="12" spans="1:18" x14ac:dyDescent="0.3">
      <c r="B12" s="99"/>
      <c r="C12" s="112" t="s">
        <v>14</v>
      </c>
      <c r="D12" s="112"/>
      <c r="E12" s="112"/>
      <c r="F12" s="112"/>
      <c r="G12" s="112"/>
      <c r="H12" s="112"/>
      <c r="I12" s="112"/>
      <c r="J12" s="112"/>
      <c r="K12" s="112"/>
      <c r="L12" s="112"/>
      <c r="M12" s="112"/>
      <c r="N12" s="112"/>
      <c r="O12" s="112"/>
      <c r="P12" s="112"/>
      <c r="Q12" s="112"/>
      <c r="R12" s="113"/>
    </row>
    <row r="13" spans="1:18" x14ac:dyDescent="0.3">
      <c r="B13" s="99"/>
      <c r="C13" s="112"/>
      <c r="D13" s="112"/>
      <c r="E13" s="112"/>
      <c r="F13" s="112"/>
      <c r="G13" s="112"/>
      <c r="H13" s="112"/>
      <c r="I13" s="112"/>
      <c r="J13" s="112"/>
      <c r="K13" s="112"/>
      <c r="L13" s="112"/>
      <c r="M13" s="112"/>
      <c r="N13" s="112"/>
      <c r="O13" s="112"/>
      <c r="P13" s="112"/>
      <c r="Q13" s="112"/>
      <c r="R13" s="113"/>
    </row>
    <row r="14" spans="1:18" x14ac:dyDescent="0.3">
      <c r="B14" s="99"/>
      <c r="C14" s="112"/>
      <c r="D14" s="112"/>
      <c r="E14" s="112"/>
      <c r="F14" s="112"/>
      <c r="G14" s="112"/>
      <c r="H14" s="112"/>
      <c r="I14" s="112"/>
      <c r="J14" s="112"/>
      <c r="K14" s="112"/>
      <c r="L14" s="112"/>
      <c r="M14" s="112"/>
      <c r="N14" s="112"/>
      <c r="O14" s="112"/>
      <c r="P14" s="112"/>
      <c r="Q14" s="112"/>
      <c r="R14" s="113"/>
    </row>
    <row r="15" spans="1:18" x14ac:dyDescent="0.3">
      <c r="B15" s="99"/>
      <c r="C15" s="112"/>
      <c r="D15" s="112"/>
      <c r="E15" s="112"/>
      <c r="F15" s="112"/>
      <c r="G15" s="112"/>
      <c r="H15" s="112"/>
      <c r="I15" s="112"/>
      <c r="J15" s="112"/>
      <c r="K15" s="112"/>
      <c r="L15" s="112"/>
      <c r="M15" s="112"/>
      <c r="N15" s="112"/>
      <c r="O15" s="112"/>
      <c r="P15" s="112"/>
      <c r="Q15" s="112"/>
      <c r="R15" s="113"/>
    </row>
    <row r="16" spans="1:18" ht="8.25" customHeight="1" x14ac:dyDescent="0.3">
      <c r="B16" s="99"/>
      <c r="C16" s="112"/>
      <c r="D16" s="112"/>
      <c r="E16" s="112"/>
      <c r="F16" s="112"/>
      <c r="G16" s="112"/>
      <c r="H16" s="112"/>
      <c r="I16" s="112"/>
      <c r="J16" s="112"/>
      <c r="K16" s="112"/>
      <c r="L16" s="112"/>
      <c r="M16" s="112"/>
      <c r="N16" s="112"/>
      <c r="O16" s="112"/>
      <c r="P16" s="112"/>
      <c r="Q16" s="112"/>
      <c r="R16" s="113"/>
    </row>
    <row r="17" spans="2:19" x14ac:dyDescent="0.3">
      <c r="B17" s="99"/>
      <c r="C17" s="112" t="s">
        <v>15</v>
      </c>
      <c r="D17" s="112"/>
      <c r="E17" s="112"/>
      <c r="F17" s="112"/>
      <c r="G17" s="112"/>
      <c r="H17" s="112"/>
      <c r="I17" s="112"/>
      <c r="J17" s="112"/>
      <c r="K17" s="112"/>
      <c r="L17" s="112"/>
      <c r="M17" s="112"/>
      <c r="N17" s="112"/>
      <c r="O17" s="112"/>
      <c r="P17" s="112"/>
      <c r="Q17" s="112"/>
      <c r="R17" s="113"/>
    </row>
    <row r="18" spans="2:19" x14ac:dyDescent="0.3">
      <c r="B18" s="99"/>
      <c r="C18" s="112"/>
      <c r="D18" s="112"/>
      <c r="E18" s="112"/>
      <c r="F18" s="112"/>
      <c r="G18" s="112"/>
      <c r="H18" s="112"/>
      <c r="I18" s="112"/>
      <c r="J18" s="112"/>
      <c r="K18" s="112"/>
      <c r="L18" s="112"/>
      <c r="M18" s="112"/>
      <c r="N18" s="112"/>
      <c r="O18" s="112"/>
      <c r="P18" s="112"/>
      <c r="Q18" s="112"/>
      <c r="R18" s="113"/>
    </row>
    <row r="19" spans="2:19" x14ac:dyDescent="0.3">
      <c r="B19" s="99"/>
      <c r="C19" s="112"/>
      <c r="D19" s="112"/>
      <c r="E19" s="112"/>
      <c r="F19" s="112"/>
      <c r="G19" s="112"/>
      <c r="H19" s="112"/>
      <c r="I19" s="112"/>
      <c r="J19" s="112"/>
      <c r="K19" s="112"/>
      <c r="L19" s="112"/>
      <c r="M19" s="112"/>
      <c r="N19" s="112"/>
      <c r="O19" s="112"/>
      <c r="P19" s="112"/>
      <c r="Q19" s="112"/>
      <c r="R19" s="113"/>
    </row>
    <row r="20" spans="2:19" x14ac:dyDescent="0.3">
      <c r="B20" s="99"/>
      <c r="C20" s="112"/>
      <c r="D20" s="112"/>
      <c r="E20" s="112"/>
      <c r="F20" s="112"/>
      <c r="G20" s="112"/>
      <c r="H20" s="112"/>
      <c r="I20" s="112"/>
      <c r="J20" s="112"/>
      <c r="K20" s="112"/>
      <c r="L20" s="112"/>
      <c r="M20" s="112"/>
      <c r="N20" s="112"/>
      <c r="O20" s="112"/>
      <c r="P20" s="112"/>
      <c r="Q20" s="112"/>
      <c r="R20" s="113"/>
    </row>
    <row r="21" spans="2:19" x14ac:dyDescent="0.3">
      <c r="B21" s="99"/>
      <c r="C21" s="112"/>
      <c r="D21" s="112"/>
      <c r="E21" s="112"/>
      <c r="F21" s="112"/>
      <c r="G21" s="112"/>
      <c r="H21" s="112"/>
      <c r="I21" s="112"/>
      <c r="J21" s="112"/>
      <c r="K21" s="112"/>
      <c r="L21" s="112"/>
      <c r="M21" s="112"/>
      <c r="N21" s="112"/>
      <c r="O21" s="112"/>
      <c r="P21" s="112"/>
      <c r="Q21" s="112"/>
      <c r="R21" s="113"/>
    </row>
    <row r="22" spans="2:19" x14ac:dyDescent="0.3">
      <c r="B22" s="99"/>
      <c r="C22" s="112"/>
      <c r="D22" s="112"/>
      <c r="E22" s="112"/>
      <c r="F22" s="112"/>
      <c r="G22" s="112"/>
      <c r="H22" s="112"/>
      <c r="I22" s="112"/>
      <c r="J22" s="112"/>
      <c r="K22" s="112"/>
      <c r="L22" s="112"/>
      <c r="M22" s="112"/>
      <c r="N22" s="112"/>
      <c r="O22" s="112"/>
      <c r="P22" s="112"/>
      <c r="Q22" s="112"/>
      <c r="R22" s="113"/>
    </row>
    <row r="23" spans="2:19" x14ac:dyDescent="0.3">
      <c r="B23" s="99"/>
      <c r="C23" s="112" t="s">
        <v>16</v>
      </c>
      <c r="D23" s="112"/>
      <c r="E23" s="112"/>
      <c r="F23" s="112"/>
      <c r="G23" s="112"/>
      <c r="H23" s="112"/>
      <c r="I23" s="112"/>
      <c r="J23" s="112"/>
      <c r="K23" s="112"/>
      <c r="L23" s="112"/>
      <c r="M23" s="112"/>
      <c r="N23" s="112"/>
      <c r="O23" s="112"/>
      <c r="P23" s="112"/>
      <c r="Q23" s="112"/>
      <c r="R23" s="113"/>
    </row>
    <row r="24" spans="2:19" ht="28.5" customHeight="1" x14ac:dyDescent="0.3">
      <c r="B24" s="99"/>
      <c r="C24" s="112"/>
      <c r="D24" s="112"/>
      <c r="E24" s="112"/>
      <c r="F24" s="112"/>
      <c r="G24" s="112"/>
      <c r="H24" s="112"/>
      <c r="I24" s="112"/>
      <c r="J24" s="112"/>
      <c r="K24" s="112"/>
      <c r="L24" s="112"/>
      <c r="M24" s="112"/>
      <c r="N24" s="112"/>
      <c r="O24" s="112"/>
      <c r="P24" s="112"/>
      <c r="Q24" s="112"/>
      <c r="R24" s="113"/>
    </row>
    <row r="25" spans="2:19" x14ac:dyDescent="0.3">
      <c r="B25" s="99"/>
      <c r="C25" s="112"/>
      <c r="D25" s="112"/>
      <c r="E25" s="112"/>
      <c r="F25" s="112"/>
      <c r="G25" s="112"/>
      <c r="H25" s="112"/>
      <c r="I25" s="112"/>
      <c r="J25" s="112"/>
      <c r="K25" s="112"/>
      <c r="L25" s="112"/>
      <c r="M25" s="112"/>
      <c r="N25" s="112"/>
      <c r="O25" s="112"/>
      <c r="P25" s="112"/>
      <c r="Q25" s="112"/>
      <c r="R25" s="113"/>
    </row>
    <row r="26" spans="2:19" x14ac:dyDescent="0.3">
      <c r="B26" s="99"/>
      <c r="C26" s="112"/>
      <c r="D26" s="112"/>
      <c r="E26" s="112"/>
      <c r="F26" s="112"/>
      <c r="G26" s="112"/>
      <c r="H26" s="112"/>
      <c r="I26" s="112"/>
      <c r="J26" s="112"/>
      <c r="K26" s="112"/>
      <c r="L26" s="112"/>
      <c r="M26" s="112"/>
      <c r="N26" s="112"/>
      <c r="O26" s="112"/>
      <c r="P26" s="112"/>
      <c r="Q26" s="112"/>
      <c r="R26" s="113"/>
    </row>
    <row r="27" spans="2:19" x14ac:dyDescent="0.3">
      <c r="B27" s="99"/>
      <c r="C27" s="112"/>
      <c r="D27" s="112"/>
      <c r="E27" s="112"/>
      <c r="F27" s="112"/>
      <c r="G27" s="112"/>
      <c r="H27" s="112"/>
      <c r="I27" s="112"/>
      <c r="J27" s="112"/>
      <c r="K27" s="112"/>
      <c r="L27" s="112"/>
      <c r="M27" s="112"/>
      <c r="N27" s="112"/>
      <c r="O27" s="112"/>
      <c r="P27" s="112"/>
      <c r="Q27" s="112"/>
      <c r="R27" s="113"/>
    </row>
    <row r="28" spans="2:19" x14ac:dyDescent="0.3">
      <c r="B28" s="99"/>
      <c r="C28" s="112"/>
      <c r="D28" s="112"/>
      <c r="E28" s="112"/>
      <c r="F28" s="112"/>
      <c r="G28" s="112"/>
      <c r="H28" s="112"/>
      <c r="I28" s="112"/>
      <c r="J28" s="112"/>
      <c r="K28" s="112"/>
      <c r="L28" s="112"/>
      <c r="M28" s="112"/>
      <c r="N28" s="112"/>
      <c r="O28" s="112"/>
      <c r="P28" s="112"/>
      <c r="Q28" s="112"/>
      <c r="R28" s="113"/>
    </row>
    <row r="29" spans="2:19" ht="19.5" customHeight="1" x14ac:dyDescent="0.3">
      <c r="B29" s="99"/>
      <c r="C29" s="625" t="s">
        <v>17</v>
      </c>
      <c r="D29" s="625"/>
      <c r="E29" s="625"/>
      <c r="F29" s="625"/>
      <c r="G29" s="625"/>
      <c r="H29" s="625"/>
      <c r="I29" s="625"/>
      <c r="J29" s="625"/>
      <c r="K29" s="625"/>
      <c r="L29" s="625"/>
      <c r="M29" s="625"/>
      <c r="N29" s="625"/>
      <c r="O29" s="625"/>
      <c r="P29" s="625"/>
      <c r="Q29" s="625"/>
      <c r="R29" s="626"/>
      <c r="S29" s="16"/>
    </row>
    <row r="30" spans="2:19" x14ac:dyDescent="0.3">
      <c r="B30" s="99"/>
      <c r="C30" s="625"/>
      <c r="D30" s="625"/>
      <c r="E30" s="625"/>
      <c r="F30" s="625"/>
      <c r="G30" s="625"/>
      <c r="H30" s="625"/>
      <c r="I30" s="625"/>
      <c r="J30" s="625"/>
      <c r="K30" s="625"/>
      <c r="L30" s="625"/>
      <c r="M30" s="625"/>
      <c r="N30" s="625"/>
      <c r="O30" s="625"/>
      <c r="P30" s="625"/>
      <c r="Q30" s="625"/>
      <c r="R30" s="626"/>
      <c r="S30" s="16"/>
    </row>
    <row r="31" spans="2:19" x14ac:dyDescent="0.3">
      <c r="B31" s="99"/>
      <c r="C31" s="110"/>
      <c r="D31" s="110"/>
      <c r="E31" s="110"/>
      <c r="F31" s="110"/>
      <c r="G31" s="110"/>
      <c r="H31" s="110"/>
      <c r="I31" s="110"/>
      <c r="J31" s="110"/>
      <c r="K31" s="110"/>
      <c r="L31" s="110"/>
      <c r="M31" s="110"/>
      <c r="N31" s="110"/>
      <c r="O31" s="110"/>
      <c r="P31" s="110"/>
      <c r="Q31" s="110"/>
      <c r="R31" s="111"/>
      <c r="S31" s="16"/>
    </row>
    <row r="32" spans="2:19" x14ac:dyDescent="0.3">
      <c r="B32" s="99"/>
      <c r="C32" s="112"/>
      <c r="D32" s="112"/>
      <c r="E32" s="112"/>
      <c r="F32" s="112"/>
      <c r="G32" s="112"/>
      <c r="H32" s="112"/>
      <c r="I32" s="112"/>
      <c r="J32" s="112"/>
      <c r="K32" s="112"/>
      <c r="L32" s="112"/>
      <c r="M32" s="112"/>
      <c r="N32" s="112"/>
      <c r="O32" s="112"/>
      <c r="P32" s="112"/>
      <c r="Q32" s="112"/>
      <c r="R32" s="113"/>
    </row>
    <row r="33" spans="2:18" x14ac:dyDescent="0.3">
      <c r="B33" s="99"/>
      <c r="C33" s="112"/>
      <c r="D33" s="112"/>
      <c r="E33" s="112"/>
      <c r="F33" s="112"/>
      <c r="G33" s="112"/>
      <c r="H33" s="112"/>
      <c r="I33" s="112"/>
      <c r="J33" s="112"/>
      <c r="K33" s="112"/>
      <c r="L33" s="112"/>
      <c r="M33" s="112"/>
      <c r="N33" s="112"/>
      <c r="O33" s="112"/>
      <c r="P33" s="112"/>
      <c r="Q33" s="112"/>
      <c r="R33" s="113"/>
    </row>
    <row r="34" spans="2:18" x14ac:dyDescent="0.3">
      <c r="B34" s="99"/>
      <c r="C34" s="112"/>
      <c r="D34" s="112"/>
      <c r="E34" s="112"/>
      <c r="F34" s="112"/>
      <c r="G34" s="112"/>
      <c r="H34" s="112"/>
      <c r="I34" s="112"/>
      <c r="J34" s="112"/>
      <c r="K34" s="112"/>
      <c r="L34" s="112"/>
      <c r="M34" s="112"/>
      <c r="N34" s="112"/>
      <c r="O34" s="112"/>
      <c r="P34" s="112"/>
      <c r="Q34" s="112"/>
      <c r="R34" s="113"/>
    </row>
    <row r="35" spans="2:18" x14ac:dyDescent="0.3">
      <c r="B35" s="99"/>
      <c r="C35" s="112"/>
      <c r="D35" s="112"/>
      <c r="E35" s="112"/>
      <c r="F35" s="112"/>
      <c r="G35" s="112"/>
      <c r="H35" s="112"/>
      <c r="I35" s="112"/>
      <c r="J35" s="112"/>
      <c r="K35" s="112"/>
      <c r="L35" s="112"/>
      <c r="M35" s="112"/>
      <c r="N35" s="112"/>
      <c r="O35" s="112"/>
      <c r="P35" s="112"/>
      <c r="Q35" s="112"/>
      <c r="R35" s="113"/>
    </row>
    <row r="36" spans="2:18" x14ac:dyDescent="0.3">
      <c r="B36" s="99"/>
      <c r="C36" s="625" t="s">
        <v>18</v>
      </c>
      <c r="D36" s="625"/>
      <c r="E36" s="625"/>
      <c r="F36" s="625"/>
      <c r="G36" s="625"/>
      <c r="H36" s="625"/>
      <c r="I36" s="625"/>
      <c r="J36" s="625"/>
      <c r="K36" s="625"/>
      <c r="L36" s="625"/>
      <c r="M36" s="625"/>
      <c r="N36" s="625"/>
      <c r="O36" s="625"/>
      <c r="P36" s="625"/>
      <c r="Q36" s="625"/>
      <c r="R36" s="626"/>
    </row>
    <row r="37" spans="2:18" x14ac:dyDescent="0.3">
      <c r="B37" s="99"/>
      <c r="C37" s="625"/>
      <c r="D37" s="625"/>
      <c r="E37" s="625"/>
      <c r="F37" s="625"/>
      <c r="G37" s="625"/>
      <c r="H37" s="625"/>
      <c r="I37" s="625"/>
      <c r="J37" s="625"/>
      <c r="K37" s="625"/>
      <c r="L37" s="625"/>
      <c r="M37" s="625"/>
      <c r="N37" s="625"/>
      <c r="O37" s="625"/>
      <c r="P37" s="625"/>
      <c r="Q37" s="625"/>
      <c r="R37" s="626"/>
    </row>
    <row r="38" spans="2:18" x14ac:dyDescent="0.3">
      <c r="B38" s="99"/>
      <c r="C38" s="425"/>
      <c r="D38" s="425"/>
      <c r="E38" s="425"/>
      <c r="F38" s="425"/>
      <c r="G38" s="425"/>
      <c r="H38" s="425"/>
      <c r="I38" s="425"/>
      <c r="J38" s="425"/>
      <c r="K38" s="425"/>
      <c r="L38" s="425"/>
      <c r="M38" s="425"/>
      <c r="N38" s="425"/>
      <c r="O38" s="425"/>
      <c r="P38" s="425"/>
      <c r="Q38" s="425"/>
      <c r="R38" s="104"/>
    </row>
    <row r="39" spans="2:18" x14ac:dyDescent="0.3">
      <c r="B39" s="99"/>
      <c r="C39" s="100"/>
      <c r="D39" s="100"/>
      <c r="E39" s="100"/>
      <c r="F39" s="100"/>
      <c r="G39" s="100"/>
      <c r="H39" s="100"/>
      <c r="I39" s="100"/>
      <c r="J39" s="100"/>
      <c r="K39" s="100"/>
      <c r="L39" s="100"/>
      <c r="M39" s="100"/>
      <c r="N39" s="100"/>
      <c r="O39" s="100"/>
      <c r="P39" s="100"/>
      <c r="Q39" s="100"/>
      <c r="R39" s="101"/>
    </row>
    <row r="40" spans="2:18" x14ac:dyDescent="0.3">
      <c r="B40" s="99"/>
      <c r="C40" s="100"/>
      <c r="D40" s="100"/>
      <c r="E40" s="100"/>
      <c r="F40" s="100"/>
      <c r="G40" s="100"/>
      <c r="H40" s="100"/>
      <c r="I40" s="100"/>
      <c r="J40" s="100"/>
      <c r="K40" s="100"/>
      <c r="L40" s="100"/>
      <c r="M40" s="100"/>
      <c r="N40" s="100"/>
      <c r="O40" s="100"/>
      <c r="P40" s="100"/>
      <c r="Q40" s="100"/>
      <c r="R40" s="101"/>
    </row>
    <row r="41" spans="2:18" x14ac:dyDescent="0.3">
      <c r="B41" s="99"/>
      <c r="C41" s="100"/>
      <c r="D41" s="100"/>
      <c r="E41" s="100"/>
      <c r="F41" s="100"/>
      <c r="G41" s="100"/>
      <c r="H41" s="100"/>
      <c r="I41" s="100"/>
      <c r="J41" s="100"/>
      <c r="K41" s="100"/>
      <c r="L41" s="100"/>
      <c r="M41" s="100"/>
      <c r="N41" s="100"/>
      <c r="O41" s="100"/>
      <c r="P41" s="100"/>
      <c r="Q41" s="100"/>
      <c r="R41" s="101"/>
    </row>
    <row r="42" spans="2:18" x14ac:dyDescent="0.3">
      <c r="B42" s="99"/>
      <c r="C42" s="100"/>
      <c r="D42" s="100"/>
      <c r="E42" s="100"/>
      <c r="F42" s="100"/>
      <c r="G42" s="100"/>
      <c r="H42" s="100"/>
      <c r="I42" s="100"/>
      <c r="J42" s="100"/>
      <c r="K42" s="100"/>
      <c r="L42" s="100"/>
      <c r="M42" s="100"/>
      <c r="N42" s="100"/>
      <c r="O42" s="100"/>
      <c r="P42" s="100"/>
      <c r="Q42" s="100"/>
      <c r="R42" s="101"/>
    </row>
    <row r="43" spans="2:18" x14ac:dyDescent="0.3">
      <c r="B43" s="99"/>
      <c r="C43" s="100"/>
      <c r="D43" s="100"/>
      <c r="E43" s="100"/>
      <c r="F43" s="100"/>
      <c r="G43" s="100"/>
      <c r="H43" s="100"/>
      <c r="I43" s="100"/>
      <c r="J43" s="100"/>
      <c r="K43" s="100"/>
      <c r="L43" s="100"/>
      <c r="M43" s="100"/>
      <c r="N43" s="100"/>
      <c r="O43" s="100"/>
      <c r="P43" s="100"/>
      <c r="Q43" s="100"/>
      <c r="R43" s="101"/>
    </row>
    <row r="44" spans="2:18" x14ac:dyDescent="0.3">
      <c r="B44" s="99"/>
      <c r="C44" s="625" t="s">
        <v>19</v>
      </c>
      <c r="D44" s="625"/>
      <c r="E44" s="625"/>
      <c r="F44" s="625"/>
      <c r="G44" s="625"/>
      <c r="H44" s="625"/>
      <c r="I44" s="625"/>
      <c r="J44" s="625"/>
      <c r="K44" s="625"/>
      <c r="L44" s="625"/>
      <c r="M44" s="625"/>
      <c r="N44" s="625"/>
      <c r="O44" s="625"/>
      <c r="P44" s="625"/>
      <c r="Q44" s="625"/>
      <c r="R44" s="626"/>
    </row>
    <row r="45" spans="2:18" x14ac:dyDescent="0.3">
      <c r="B45" s="99"/>
      <c r="C45" s="625"/>
      <c r="D45" s="625"/>
      <c r="E45" s="625"/>
      <c r="F45" s="625"/>
      <c r="G45" s="625"/>
      <c r="H45" s="625"/>
      <c r="I45" s="625"/>
      <c r="J45" s="625"/>
      <c r="K45" s="625"/>
      <c r="L45" s="625"/>
      <c r="M45" s="625"/>
      <c r="N45" s="625"/>
      <c r="O45" s="625"/>
      <c r="P45" s="625"/>
      <c r="Q45" s="625"/>
      <c r="R45" s="626"/>
    </row>
    <row r="46" spans="2:18" x14ac:dyDescent="0.3">
      <c r="B46" s="99"/>
      <c r="C46" s="100"/>
      <c r="D46" s="100"/>
      <c r="E46" s="100"/>
      <c r="F46" s="100"/>
      <c r="G46" s="100"/>
      <c r="H46" s="100"/>
      <c r="I46" s="100"/>
      <c r="J46" s="100"/>
      <c r="K46" s="100"/>
      <c r="L46" s="100"/>
      <c r="M46" s="100"/>
      <c r="N46" s="100"/>
      <c r="O46" s="100"/>
      <c r="P46" s="100"/>
      <c r="Q46" s="100"/>
      <c r="R46" s="101"/>
    </row>
    <row r="47" spans="2:18" x14ac:dyDescent="0.3">
      <c r="B47" s="99"/>
      <c r="C47" s="100"/>
      <c r="D47" s="100"/>
      <c r="E47" s="100"/>
      <c r="F47" s="100"/>
      <c r="G47" s="100"/>
      <c r="H47" s="100"/>
      <c r="I47" s="100"/>
      <c r="J47" s="100"/>
      <c r="K47" s="100"/>
      <c r="L47" s="100"/>
      <c r="M47" s="100"/>
      <c r="N47" s="100"/>
      <c r="O47" s="100"/>
      <c r="P47" s="100"/>
      <c r="Q47" s="100"/>
      <c r="R47" s="101"/>
    </row>
    <row r="48" spans="2:18" x14ac:dyDescent="0.3">
      <c r="B48" s="99"/>
      <c r="C48" s="100"/>
      <c r="D48" s="100"/>
      <c r="E48" s="100"/>
      <c r="F48" s="100"/>
      <c r="G48" s="100"/>
      <c r="H48" s="100"/>
      <c r="I48" s="100"/>
      <c r="J48" s="100"/>
      <c r="K48" s="100"/>
      <c r="L48" s="100"/>
      <c r="M48" s="100"/>
      <c r="N48" s="100"/>
      <c r="O48" s="100"/>
      <c r="P48" s="100"/>
      <c r="Q48" s="100"/>
      <c r="R48" s="101"/>
    </row>
    <row r="49" spans="2:18" ht="21.6" customHeight="1" thickBot="1" x14ac:dyDescent="0.35">
      <c r="B49" s="99"/>
      <c r="C49" s="100"/>
      <c r="D49" s="100"/>
      <c r="E49" s="100"/>
      <c r="F49" s="100"/>
      <c r="G49" s="100"/>
      <c r="H49" s="100"/>
      <c r="I49" s="100"/>
      <c r="J49" s="100"/>
      <c r="K49" s="100"/>
      <c r="L49" s="100"/>
      <c r="M49" s="100"/>
      <c r="N49" s="100"/>
      <c r="O49" s="100"/>
      <c r="P49" s="100"/>
      <c r="Q49" s="100"/>
      <c r="R49" s="101"/>
    </row>
    <row r="50" spans="2:18" ht="16.2" thickBot="1" x14ac:dyDescent="0.35">
      <c r="B50" s="633"/>
      <c r="C50" s="634"/>
      <c r="D50" s="634"/>
      <c r="E50" s="634"/>
      <c r="F50" s="634"/>
      <c r="G50" s="634"/>
      <c r="H50" s="634"/>
      <c r="I50" s="634"/>
      <c r="J50" s="634"/>
      <c r="K50" s="634"/>
      <c r="L50" s="634"/>
      <c r="M50" s="634"/>
      <c r="N50" s="634"/>
      <c r="O50" s="634"/>
      <c r="P50" s="634"/>
      <c r="Q50" s="634"/>
      <c r="R50" s="635"/>
    </row>
    <row r="52" spans="2:18" ht="16.2" thickBot="1" x14ac:dyDescent="0.35"/>
    <row r="53" spans="2:18" ht="15.75" customHeight="1" x14ac:dyDescent="0.3">
      <c r="B53" s="637" t="s">
        <v>20</v>
      </c>
      <c r="C53" s="638"/>
      <c r="D53" s="638"/>
      <c r="E53" s="638"/>
      <c r="F53" s="638"/>
      <c r="G53" s="638"/>
      <c r="H53" s="638"/>
      <c r="I53" s="638"/>
      <c r="J53" s="638"/>
      <c r="K53" s="638"/>
      <c r="L53" s="638"/>
      <c r="M53" s="638"/>
      <c r="N53" s="638"/>
      <c r="O53" s="638"/>
      <c r="P53" s="638"/>
      <c r="Q53" s="638"/>
      <c r="R53" s="639"/>
    </row>
    <row r="54" spans="2:18" x14ac:dyDescent="0.3">
      <c r="B54" s="640"/>
      <c r="C54" s="641"/>
      <c r="D54" s="641"/>
      <c r="E54" s="641"/>
      <c r="F54" s="641"/>
      <c r="G54" s="641"/>
      <c r="H54" s="641"/>
      <c r="I54" s="641"/>
      <c r="J54" s="641"/>
      <c r="K54" s="641"/>
      <c r="L54" s="641"/>
      <c r="M54" s="641"/>
      <c r="N54" s="641"/>
      <c r="O54" s="641"/>
      <c r="P54" s="641"/>
      <c r="Q54" s="641"/>
      <c r="R54" s="642"/>
    </row>
    <row r="55" spans="2:18" x14ac:dyDescent="0.3">
      <c r="B55" s="640"/>
      <c r="C55" s="641"/>
      <c r="D55" s="641"/>
      <c r="E55" s="641"/>
      <c r="F55" s="641"/>
      <c r="G55" s="641"/>
      <c r="H55" s="641"/>
      <c r="I55" s="641"/>
      <c r="J55" s="641"/>
      <c r="K55" s="641"/>
      <c r="L55" s="641"/>
      <c r="M55" s="641"/>
      <c r="N55" s="641"/>
      <c r="O55" s="641"/>
      <c r="P55" s="641"/>
      <c r="Q55" s="641"/>
      <c r="R55" s="642"/>
    </row>
    <row r="56" spans="2:18" x14ac:dyDescent="0.3">
      <c r="B56" s="640"/>
      <c r="C56" s="641"/>
      <c r="D56" s="641"/>
      <c r="E56" s="641"/>
      <c r="F56" s="641"/>
      <c r="G56" s="641"/>
      <c r="H56" s="641"/>
      <c r="I56" s="641"/>
      <c r="J56" s="641"/>
      <c r="K56" s="641"/>
      <c r="L56" s="641"/>
      <c r="M56" s="641"/>
      <c r="N56" s="641"/>
      <c r="O56" s="641"/>
      <c r="P56" s="641"/>
      <c r="Q56" s="641"/>
      <c r="R56" s="642"/>
    </row>
    <row r="57" spans="2:18" x14ac:dyDescent="0.3">
      <c r="B57" s="640"/>
      <c r="C57" s="641"/>
      <c r="D57" s="641"/>
      <c r="E57" s="641"/>
      <c r="F57" s="641"/>
      <c r="G57" s="641"/>
      <c r="H57" s="641"/>
      <c r="I57" s="641"/>
      <c r="J57" s="641"/>
      <c r="K57" s="641"/>
      <c r="L57" s="641"/>
      <c r="M57" s="641"/>
      <c r="N57" s="641"/>
      <c r="O57" s="641"/>
      <c r="P57" s="641"/>
      <c r="Q57" s="641"/>
      <c r="R57" s="642"/>
    </row>
    <row r="58" spans="2:18" x14ac:dyDescent="0.3">
      <c r="B58" s="640"/>
      <c r="C58" s="641"/>
      <c r="D58" s="641"/>
      <c r="E58" s="641"/>
      <c r="F58" s="641"/>
      <c r="G58" s="641"/>
      <c r="H58" s="641"/>
      <c r="I58" s="641"/>
      <c r="J58" s="641"/>
      <c r="K58" s="641"/>
      <c r="L58" s="641"/>
      <c r="M58" s="641"/>
      <c r="N58" s="641"/>
      <c r="O58" s="641"/>
      <c r="P58" s="641"/>
      <c r="Q58" s="641"/>
      <c r="R58" s="642"/>
    </row>
    <row r="59" spans="2:18" x14ac:dyDescent="0.3">
      <c r="B59" s="640"/>
      <c r="C59" s="641"/>
      <c r="D59" s="641"/>
      <c r="E59" s="641"/>
      <c r="F59" s="641"/>
      <c r="G59" s="641"/>
      <c r="H59" s="641"/>
      <c r="I59" s="641"/>
      <c r="J59" s="641"/>
      <c r="K59" s="641"/>
      <c r="L59" s="641"/>
      <c r="M59" s="641"/>
      <c r="N59" s="641"/>
      <c r="O59" s="641"/>
      <c r="P59" s="641"/>
      <c r="Q59" s="641"/>
      <c r="R59" s="642"/>
    </row>
    <row r="60" spans="2:18" x14ac:dyDescent="0.3">
      <c r="B60" s="640"/>
      <c r="C60" s="641"/>
      <c r="D60" s="641"/>
      <c r="E60" s="641"/>
      <c r="F60" s="641"/>
      <c r="G60" s="641"/>
      <c r="H60" s="641"/>
      <c r="I60" s="641"/>
      <c r="J60" s="641"/>
      <c r="K60" s="641"/>
      <c r="L60" s="641"/>
      <c r="M60" s="641"/>
      <c r="N60" s="641"/>
      <c r="O60" s="641"/>
      <c r="P60" s="641"/>
      <c r="Q60" s="641"/>
      <c r="R60" s="642"/>
    </row>
    <row r="61" spans="2:18" x14ac:dyDescent="0.3">
      <c r="B61" s="640"/>
      <c r="C61" s="641"/>
      <c r="D61" s="641"/>
      <c r="E61" s="641"/>
      <c r="F61" s="641"/>
      <c r="G61" s="641"/>
      <c r="H61" s="641"/>
      <c r="I61" s="641"/>
      <c r="J61" s="641"/>
      <c r="K61" s="641"/>
      <c r="L61" s="641"/>
      <c r="M61" s="641"/>
      <c r="N61" s="641"/>
      <c r="O61" s="641"/>
      <c r="P61" s="641"/>
      <c r="Q61" s="641"/>
      <c r="R61" s="642"/>
    </row>
    <row r="62" spans="2:18" x14ac:dyDescent="0.3">
      <c r="B62" s="640"/>
      <c r="C62" s="641"/>
      <c r="D62" s="641"/>
      <c r="E62" s="641"/>
      <c r="F62" s="641"/>
      <c r="G62" s="641"/>
      <c r="H62" s="641"/>
      <c r="I62" s="641"/>
      <c r="J62" s="641"/>
      <c r="K62" s="641"/>
      <c r="L62" s="641"/>
      <c r="M62" s="641"/>
      <c r="N62" s="641"/>
      <c r="O62" s="641"/>
      <c r="P62" s="641"/>
      <c r="Q62" s="641"/>
      <c r="R62" s="642"/>
    </row>
    <row r="63" spans="2:18" x14ac:dyDescent="0.3">
      <c r="B63" s="640"/>
      <c r="C63" s="641"/>
      <c r="D63" s="641"/>
      <c r="E63" s="641"/>
      <c r="F63" s="641"/>
      <c r="G63" s="641"/>
      <c r="H63" s="641"/>
      <c r="I63" s="641"/>
      <c r="J63" s="641"/>
      <c r="K63" s="641"/>
      <c r="L63" s="641"/>
      <c r="M63" s="641"/>
      <c r="N63" s="641"/>
      <c r="O63" s="641"/>
      <c r="P63" s="641"/>
      <c r="Q63" s="641"/>
      <c r="R63" s="642"/>
    </row>
    <row r="64" spans="2:18" x14ac:dyDescent="0.3">
      <c r="B64" s="640"/>
      <c r="C64" s="641"/>
      <c r="D64" s="641"/>
      <c r="E64" s="641"/>
      <c r="F64" s="641"/>
      <c r="G64" s="641"/>
      <c r="H64" s="641"/>
      <c r="I64" s="641"/>
      <c r="J64" s="641"/>
      <c r="K64" s="641"/>
      <c r="L64" s="641"/>
      <c r="M64" s="641"/>
      <c r="N64" s="641"/>
      <c r="O64" s="641"/>
      <c r="P64" s="641"/>
      <c r="Q64" s="641"/>
      <c r="R64" s="642"/>
    </row>
    <row r="65" spans="2:18" x14ac:dyDescent="0.3">
      <c r="B65" s="640"/>
      <c r="C65" s="641"/>
      <c r="D65" s="641"/>
      <c r="E65" s="641"/>
      <c r="F65" s="641"/>
      <c r="G65" s="641"/>
      <c r="H65" s="641"/>
      <c r="I65" s="641"/>
      <c r="J65" s="641"/>
      <c r="K65" s="641"/>
      <c r="L65" s="641"/>
      <c r="M65" s="641"/>
      <c r="N65" s="641"/>
      <c r="O65" s="641"/>
      <c r="P65" s="641"/>
      <c r="Q65" s="641"/>
      <c r="R65" s="642"/>
    </row>
    <row r="66" spans="2:18" x14ac:dyDescent="0.3">
      <c r="B66" s="640"/>
      <c r="C66" s="641"/>
      <c r="D66" s="641"/>
      <c r="E66" s="641"/>
      <c r="F66" s="641"/>
      <c r="G66" s="641"/>
      <c r="H66" s="641"/>
      <c r="I66" s="641"/>
      <c r="J66" s="641"/>
      <c r="K66" s="641"/>
      <c r="L66" s="641"/>
      <c r="M66" s="641"/>
      <c r="N66" s="641"/>
      <c r="O66" s="641"/>
      <c r="P66" s="641"/>
      <c r="Q66" s="641"/>
      <c r="R66" s="642"/>
    </row>
    <row r="67" spans="2:18" x14ac:dyDescent="0.3">
      <c r="B67" s="640"/>
      <c r="C67" s="641"/>
      <c r="D67" s="641"/>
      <c r="E67" s="641"/>
      <c r="F67" s="641"/>
      <c r="G67" s="641"/>
      <c r="H67" s="641"/>
      <c r="I67" s="641"/>
      <c r="J67" s="641"/>
      <c r="K67" s="641"/>
      <c r="L67" s="641"/>
      <c r="M67" s="641"/>
      <c r="N67" s="641"/>
      <c r="O67" s="641"/>
      <c r="P67" s="641"/>
      <c r="Q67" s="641"/>
      <c r="R67" s="642"/>
    </row>
    <row r="68" spans="2:18" x14ac:dyDescent="0.3">
      <c r="B68" s="640"/>
      <c r="C68" s="641"/>
      <c r="D68" s="641"/>
      <c r="E68" s="641"/>
      <c r="F68" s="641"/>
      <c r="G68" s="641"/>
      <c r="H68" s="641"/>
      <c r="I68" s="641"/>
      <c r="J68" s="641"/>
      <c r="K68" s="641"/>
      <c r="L68" s="641"/>
      <c r="M68" s="641"/>
      <c r="N68" s="641"/>
      <c r="O68" s="641"/>
      <c r="P68" s="641"/>
      <c r="Q68" s="641"/>
      <c r="R68" s="642"/>
    </row>
    <row r="69" spans="2:18" x14ac:dyDescent="0.3">
      <c r="B69" s="640"/>
      <c r="C69" s="641"/>
      <c r="D69" s="641"/>
      <c r="E69" s="641"/>
      <c r="F69" s="641"/>
      <c r="G69" s="641"/>
      <c r="H69" s="641"/>
      <c r="I69" s="641"/>
      <c r="J69" s="641"/>
      <c r="K69" s="641"/>
      <c r="L69" s="641"/>
      <c r="M69" s="641"/>
      <c r="N69" s="641"/>
      <c r="O69" s="641"/>
      <c r="P69" s="641"/>
      <c r="Q69" s="641"/>
      <c r="R69" s="642"/>
    </row>
    <row r="70" spans="2:18" x14ac:dyDescent="0.3">
      <c r="B70" s="640"/>
      <c r="C70" s="641"/>
      <c r="D70" s="641"/>
      <c r="E70" s="641"/>
      <c r="F70" s="641"/>
      <c r="G70" s="641"/>
      <c r="H70" s="641"/>
      <c r="I70" s="641"/>
      <c r="J70" s="641"/>
      <c r="K70" s="641"/>
      <c r="L70" s="641"/>
      <c r="M70" s="641"/>
      <c r="N70" s="641"/>
      <c r="O70" s="641"/>
      <c r="P70" s="641"/>
      <c r="Q70" s="641"/>
      <c r="R70" s="642"/>
    </row>
    <row r="71" spans="2:18" x14ac:dyDescent="0.3">
      <c r="B71" s="640"/>
      <c r="C71" s="641"/>
      <c r="D71" s="641"/>
      <c r="E71" s="641"/>
      <c r="F71" s="641"/>
      <c r="G71" s="641"/>
      <c r="H71" s="641"/>
      <c r="I71" s="641"/>
      <c r="J71" s="641"/>
      <c r="K71" s="641"/>
      <c r="L71" s="641"/>
      <c r="M71" s="641"/>
      <c r="N71" s="641"/>
      <c r="O71" s="641"/>
      <c r="P71" s="641"/>
      <c r="Q71" s="641"/>
      <c r="R71" s="642"/>
    </row>
    <row r="72" spans="2:18" ht="39.75" customHeight="1" thickBot="1" x14ac:dyDescent="0.35">
      <c r="B72" s="643"/>
      <c r="C72" s="644"/>
      <c r="D72" s="644"/>
      <c r="E72" s="644"/>
      <c r="F72" s="644"/>
      <c r="G72" s="644"/>
      <c r="H72" s="644"/>
      <c r="I72" s="644"/>
      <c r="J72" s="644"/>
      <c r="K72" s="644"/>
      <c r="L72" s="644"/>
      <c r="M72" s="644"/>
      <c r="N72" s="644"/>
      <c r="O72" s="644"/>
      <c r="P72" s="644"/>
      <c r="Q72" s="644"/>
      <c r="R72" s="645"/>
    </row>
    <row r="73" spans="2:18" ht="16.2" thickBot="1" x14ac:dyDescent="0.35">
      <c r="B73" s="633"/>
      <c r="C73" s="634"/>
      <c r="D73" s="634"/>
      <c r="E73" s="634"/>
      <c r="F73" s="634"/>
      <c r="G73" s="634"/>
      <c r="H73" s="634"/>
      <c r="I73" s="634"/>
      <c r="J73" s="634"/>
      <c r="K73" s="634"/>
      <c r="L73" s="634"/>
      <c r="M73" s="634"/>
      <c r="N73" s="634"/>
      <c r="O73" s="634"/>
      <c r="P73" s="634"/>
      <c r="Q73" s="634"/>
      <c r="R73" s="635"/>
    </row>
  </sheetData>
  <sheetProtection algorithmName="SHA-512" hashValue="A+HsTAmjWkjE/3cFV2/Mc1M7kyaPz5/oX9d9npSBNXcTZE56orZX+y1bKP/eSdL2TMV02pD6fumD83/lzMyQZw==" saltValue="C53m6ZFXCVDlPCdnNpjlRA==" spinCount="100000" sheet="1" objects="1" scenarios="1"/>
  <mergeCells count="16">
    <mergeCell ref="B50:R50"/>
    <mergeCell ref="C3:O3"/>
    <mergeCell ref="C44:R45"/>
    <mergeCell ref="B73:R73"/>
    <mergeCell ref="B53:R72"/>
    <mergeCell ref="B2:R2"/>
    <mergeCell ref="C29:R30"/>
    <mergeCell ref="C36:R37"/>
    <mergeCell ref="C6:R6"/>
    <mergeCell ref="C9:L9"/>
    <mergeCell ref="C8:R8"/>
    <mergeCell ref="G7:I7"/>
    <mergeCell ref="K7:M7"/>
    <mergeCell ref="O7:Q7"/>
    <mergeCell ref="C10:Q11"/>
    <mergeCell ref="C7:F7"/>
  </mergeCells>
  <dataValidations count="1">
    <dataValidation type="custom" allowBlank="1" showInputMessage="1" showErrorMessage="1" sqref="R9:R11 C9:Q9" xr:uid="{10DD5618-06EE-4507-9CD6-F2E3D37CE9B3}">
      <formula1>"&lt;0&gt;0"</formula1>
    </dataValidation>
  </dataValidations>
  <hyperlinks>
    <hyperlink ref="C7" r:id="rId1" xr:uid="{23E04996-A3AE-4CC6-8094-A59D6513BD44}"/>
  </hyperlinks>
  <pageMargins left="0.70866141732283472" right="0.70866141732283472" top="0.74803149606299213" bottom="0.74803149606299213" header="0.31496062992125984" footer="0.31496062992125984"/>
  <pageSetup paperSize="9" scale="55" orientation="portrait" horizont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2DAE76"/>
    <pageSetUpPr fitToPage="1"/>
  </sheetPr>
  <dimension ref="A1:AN50"/>
  <sheetViews>
    <sheetView showGridLines="0" tabSelected="1" zoomScale="70" zoomScaleNormal="70" zoomScaleSheetLayoutView="80" workbookViewId="0">
      <selection activeCell="D4" sqref="D4:G4"/>
    </sheetView>
  </sheetViews>
  <sheetFormatPr defaultColWidth="9.109375" defaultRowHeight="13.8" x14ac:dyDescent="0.3"/>
  <cols>
    <col min="1" max="1" width="4.44140625" style="17" customWidth="1"/>
    <col min="2" max="2" width="21.88671875" style="18" customWidth="1"/>
    <col min="3" max="3" width="16.109375" style="18" customWidth="1"/>
    <col min="4" max="4" width="15.5546875" style="19" customWidth="1"/>
    <col min="5" max="6" width="12.109375" style="20" customWidth="1"/>
    <col min="7" max="7" width="11.44140625" style="20" customWidth="1"/>
    <col min="8" max="8" width="19.44140625" style="21" customWidth="1"/>
    <col min="9" max="9" width="16" style="21" customWidth="1"/>
    <col min="10" max="10" width="21.5546875" style="21" customWidth="1"/>
    <col min="11" max="11" width="18.109375" style="22" customWidth="1"/>
    <col min="12" max="12" width="19" style="22" customWidth="1"/>
    <col min="13" max="13" width="15.5546875" style="23" customWidth="1"/>
    <col min="14" max="14" width="16.44140625" style="23" customWidth="1"/>
    <col min="15" max="15" width="18.44140625" style="24" customWidth="1"/>
    <col min="16" max="17" width="15.5546875" style="24" customWidth="1"/>
    <col min="18" max="18" width="15.5546875" style="17" customWidth="1"/>
    <col min="19" max="21" width="15.5546875" style="24" customWidth="1"/>
    <col min="22" max="22" width="16" style="24" customWidth="1"/>
    <col min="23" max="24" width="9.109375" style="24" hidden="1" customWidth="1"/>
    <col min="25" max="25" width="17.5546875" style="24" hidden="1" customWidth="1"/>
    <col min="26" max="26" width="6.33203125" style="24" hidden="1" customWidth="1"/>
    <col min="27" max="27" width="9.109375" style="24" hidden="1" customWidth="1"/>
    <col min="28" max="28" width="3.5546875" style="24" hidden="1" customWidth="1"/>
    <col min="29" max="29" width="9.44140625" style="24" hidden="1" customWidth="1"/>
    <col min="30" max="33" width="15.5546875" style="24" hidden="1" customWidth="1"/>
    <col min="34" max="34" width="17.44140625" style="24" hidden="1" customWidth="1"/>
    <col min="35" max="35" width="21.44140625" style="24" hidden="1" customWidth="1"/>
    <col min="36" max="40" width="9.109375" style="24" hidden="1" customWidth="1"/>
    <col min="41" max="60" width="9.109375" style="24" customWidth="1"/>
    <col min="61" max="16384" width="9.109375" style="24"/>
  </cols>
  <sheetData>
    <row r="1" spans="1:40" ht="14.4" thickBot="1" x14ac:dyDescent="0.35">
      <c r="R1" s="17" t="s">
        <v>21</v>
      </c>
      <c r="T1" s="24" t="s">
        <v>22</v>
      </c>
    </row>
    <row r="2" spans="1:40" ht="13.5" customHeight="1" thickBot="1" x14ac:dyDescent="0.35">
      <c r="A2" s="175"/>
      <c r="B2" s="488"/>
      <c r="C2" s="488"/>
      <c r="D2" s="489"/>
      <c r="E2" s="490"/>
      <c r="F2" s="490"/>
      <c r="G2" s="490"/>
      <c r="H2" s="465"/>
      <c r="I2" s="465"/>
      <c r="J2" s="465"/>
      <c r="K2" s="466"/>
      <c r="L2" s="466"/>
      <c r="M2" s="467"/>
      <c r="N2" s="467"/>
      <c r="O2" s="480"/>
      <c r="P2" s="480"/>
      <c r="Q2" s="480"/>
      <c r="R2" s="481"/>
      <c r="S2" s="480"/>
      <c r="T2" s="480"/>
      <c r="U2" s="480"/>
      <c r="V2" s="482"/>
      <c r="AN2" s="24" t="s">
        <v>23</v>
      </c>
    </row>
    <row r="3" spans="1:40" ht="26.25" customHeight="1" x14ac:dyDescent="0.3">
      <c r="A3" s="185"/>
      <c r="B3" s="652" t="s">
        <v>24</v>
      </c>
      <c r="C3" s="653"/>
      <c r="D3" s="646"/>
      <c r="E3" s="646"/>
      <c r="F3" s="646"/>
      <c r="G3" s="647"/>
      <c r="H3" s="176"/>
      <c r="I3" s="468"/>
      <c r="J3" s="469" t="s">
        <v>25</v>
      </c>
      <c r="K3" s="468"/>
      <c r="L3" s="470"/>
      <c r="M3" s="471"/>
      <c r="N3" s="135" t="s">
        <v>26</v>
      </c>
      <c r="O3" s="136"/>
      <c r="P3" s="483"/>
      <c r="Q3" s="484"/>
      <c r="R3" s="485" t="str">
        <f>IF($D$4="Recycling Fund","Client Additional Fund:","")</f>
        <v/>
      </c>
      <c r="S3" s="476"/>
      <c r="T3" s="476"/>
      <c r="U3" s="660"/>
      <c r="V3" s="661"/>
      <c r="W3" s="11"/>
      <c r="X3" s="11"/>
      <c r="AN3" s="24" t="s">
        <v>23</v>
      </c>
    </row>
    <row r="4" spans="1:40" ht="26.25" customHeight="1" x14ac:dyDescent="0.3">
      <c r="A4" s="186"/>
      <c r="B4" s="678" t="s">
        <v>27</v>
      </c>
      <c r="C4" s="679"/>
      <c r="D4" s="684" t="s">
        <v>28</v>
      </c>
      <c r="E4" s="684"/>
      <c r="F4" s="684"/>
      <c r="G4" s="685"/>
      <c r="H4" s="177"/>
      <c r="I4" s="472"/>
      <c r="J4" s="473" t="s">
        <v>29</v>
      </c>
      <c r="K4" s="474"/>
      <c r="L4" s="470"/>
      <c r="M4" s="471"/>
      <c r="N4" s="115" t="s">
        <v>30</v>
      </c>
      <c r="O4" s="606" t="str">
        <f>IF(D4="SEELS England","No payback criteria - loan repaid in 5 Years",IF($D$4="","",'Extra look-up'!F51&amp;" years"))</f>
        <v>10 years</v>
      </c>
      <c r="P4" s="486"/>
      <c r="Q4" s="442"/>
      <c r="R4" s="487" t="str">
        <f>IF($D$4="Recycling Fund","10 years","")</f>
        <v/>
      </c>
      <c r="S4" s="476"/>
      <c r="T4" s="476"/>
      <c r="U4" s="660"/>
      <c r="V4" s="661"/>
      <c r="W4" s="11"/>
      <c r="X4" s="11"/>
      <c r="AN4" s="24" t="s">
        <v>23</v>
      </c>
    </row>
    <row r="5" spans="1:40" ht="26.25" customHeight="1" x14ac:dyDescent="0.3">
      <c r="A5" s="186"/>
      <c r="B5" s="678" t="s">
        <v>31</v>
      </c>
      <c r="C5" s="679"/>
      <c r="D5" s="684"/>
      <c r="E5" s="684"/>
      <c r="F5" s="684"/>
      <c r="G5" s="685"/>
      <c r="H5" s="177"/>
      <c r="I5" s="472"/>
      <c r="J5" s="475" t="str">
        <f ca="1">"© Salix Finance "&amp;YEAR(NOW())</f>
        <v>© Salix Finance 2022</v>
      </c>
      <c r="K5" s="472"/>
      <c r="L5" s="470"/>
      <c r="M5" s="471"/>
      <c r="N5" s="115" t="s">
        <v>33</v>
      </c>
      <c r="O5" s="116" t="str">
        <f>IF($D$4="","","£"&amp;'Extra look-up'!G51)</f>
        <v>£500</v>
      </c>
      <c r="P5" s="486"/>
      <c r="Q5" s="442"/>
      <c r="R5" s="487" t="str">
        <f>IF($D$4="Recycling Fund","£400","")</f>
        <v/>
      </c>
      <c r="S5" s="476"/>
      <c r="T5" s="476"/>
      <c r="U5" s="660"/>
      <c r="V5" s="661"/>
      <c r="W5" s="11"/>
      <c r="X5" s="11"/>
      <c r="AN5" s="24" t="s">
        <v>23</v>
      </c>
    </row>
    <row r="6" spans="1:40" ht="26.25" customHeight="1" thickBot="1" x14ac:dyDescent="0.35">
      <c r="A6" s="187"/>
      <c r="B6" s="686" t="s">
        <v>34</v>
      </c>
      <c r="C6" s="687"/>
      <c r="D6" s="688"/>
      <c r="E6" s="688"/>
      <c r="F6" s="688"/>
      <c r="G6" s="689"/>
      <c r="H6" s="690"/>
      <c r="I6" s="690"/>
      <c r="J6" s="436"/>
      <c r="K6" s="476"/>
      <c r="L6" s="470"/>
      <c r="M6" s="471"/>
      <c r="N6" s="680" t="str">
        <f>IF(OR(O12&gt;=100000,O13&gt;=100000,O14&gt;=100000,O15&gt;=100000,O16&gt;=100000,O17&gt;=100000,O18&gt;=100000,O19&gt;=100000,O20&gt;=100000,O21&gt;=100000),"Please Complete Business Case Information in next tab","")</f>
        <v/>
      </c>
      <c r="O6" s="680"/>
      <c r="P6" s="476"/>
      <c r="Q6" s="476"/>
      <c r="R6" s="476"/>
      <c r="S6" s="476"/>
      <c r="T6" s="476"/>
      <c r="U6" s="660"/>
      <c r="V6" s="661"/>
      <c r="W6" s="11"/>
      <c r="X6" s="11"/>
      <c r="AN6" s="24" t="s">
        <v>23</v>
      </c>
    </row>
    <row r="7" spans="1:40" ht="14.25" customHeight="1" thickBot="1" x14ac:dyDescent="0.35">
      <c r="A7" s="188"/>
      <c r="B7" s="460"/>
      <c r="C7" s="460"/>
      <c r="D7" s="461"/>
      <c r="E7" s="462"/>
      <c r="F7" s="462"/>
      <c r="G7" s="462"/>
      <c r="H7" s="463"/>
      <c r="I7" s="464"/>
      <c r="J7" s="464"/>
      <c r="K7" s="477"/>
      <c r="L7" s="478"/>
      <c r="M7" s="471"/>
      <c r="N7" s="681"/>
      <c r="O7" s="681"/>
      <c r="P7" s="476"/>
      <c r="Q7" s="476"/>
      <c r="R7" s="476"/>
      <c r="S7" s="476"/>
      <c r="T7" s="476"/>
      <c r="U7" s="660"/>
      <c r="V7" s="661"/>
      <c r="W7" s="11"/>
      <c r="X7" s="11"/>
      <c r="AN7" s="24" t="s">
        <v>23</v>
      </c>
    </row>
    <row r="8" spans="1:40" s="25" customFormat="1" ht="24.75" customHeight="1" thickBot="1" x14ac:dyDescent="0.35">
      <c r="A8" s="306" t="s">
        <v>36</v>
      </c>
      <c r="B8" s="189" t="s">
        <v>37</v>
      </c>
      <c r="C8" s="300" t="s">
        <v>38</v>
      </c>
      <c r="D8" s="138" t="s">
        <v>39</v>
      </c>
      <c r="E8" s="301" t="s">
        <v>40</v>
      </c>
      <c r="F8" s="682" t="s">
        <v>41</v>
      </c>
      <c r="G8" s="683"/>
      <c r="H8" s="683"/>
      <c r="I8" s="683"/>
      <c r="J8" s="683"/>
      <c r="K8" s="669" t="s">
        <v>42</v>
      </c>
      <c r="L8" s="670"/>
      <c r="M8" s="479"/>
      <c r="N8" s="476"/>
      <c r="O8" s="476"/>
      <c r="P8" s="665"/>
      <c r="Q8" s="665"/>
      <c r="R8" s="665"/>
      <c r="S8" s="665"/>
      <c r="T8" s="665"/>
      <c r="U8" s="665"/>
      <c r="V8" s="666"/>
      <c r="W8" s="6"/>
      <c r="X8" s="6"/>
      <c r="Y8" s="6"/>
      <c r="Z8" s="5"/>
      <c r="AA8" s="5"/>
      <c r="AB8" s="6"/>
      <c r="AC8" s="6"/>
      <c r="AD8" s="6"/>
      <c r="AE8" s="6"/>
      <c r="AF8" s="6"/>
      <c r="AG8" s="6"/>
      <c r="AH8" s="6"/>
      <c r="AI8" s="6"/>
      <c r="AJ8" s="6"/>
      <c r="AK8" s="6"/>
      <c r="AL8" s="6"/>
      <c r="AM8" s="6"/>
      <c r="AN8" s="24" t="s">
        <v>23</v>
      </c>
    </row>
    <row r="9" spans="1:40" s="25" customFormat="1" ht="30" customHeight="1" thickBot="1" x14ac:dyDescent="0.35">
      <c r="A9" s="190"/>
      <c r="B9" s="323"/>
      <c r="C9" s="324"/>
      <c r="D9" s="325"/>
      <c r="E9" s="326">
        <v>99</v>
      </c>
      <c r="F9" s="662"/>
      <c r="G9" s="663"/>
      <c r="H9" s="663"/>
      <c r="I9" s="663"/>
      <c r="J9" s="664"/>
      <c r="K9" s="667" t="str">
        <f>IF(AND(B9="",C9="",D9="",E9="",F9=""),"",IF($E$9="","Enter site life","OK"))</f>
        <v>OK</v>
      </c>
      <c r="L9" s="668"/>
      <c r="M9" s="322"/>
      <c r="N9" s="476"/>
      <c r="O9" s="476"/>
      <c r="P9" s="665"/>
      <c r="Q9" s="665"/>
      <c r="R9" s="665"/>
      <c r="S9" s="665"/>
      <c r="T9" s="665"/>
      <c r="U9" s="665"/>
      <c r="V9" s="666"/>
      <c r="W9" s="6"/>
      <c r="X9" s="6"/>
      <c r="Y9" s="6"/>
      <c r="Z9" s="5">
        <f>'Extra look-up'!F4</f>
        <v>0</v>
      </c>
      <c r="AA9" s="5">
        <f>'Extra look-up'!H4</f>
        <v>0</v>
      </c>
      <c r="AB9" s="6" t="s">
        <v>43</v>
      </c>
      <c r="AC9" s="6"/>
      <c r="AD9" s="6"/>
      <c r="AE9" s="6"/>
      <c r="AF9" s="6"/>
      <c r="AG9" s="6"/>
      <c r="AH9" s="6"/>
      <c r="AI9" s="6"/>
      <c r="AJ9" s="6"/>
      <c r="AK9" s="6"/>
      <c r="AL9" s="6"/>
      <c r="AM9" s="6"/>
      <c r="AN9" s="24" t="s">
        <v>23</v>
      </c>
    </row>
    <row r="10" spans="1:40" s="25" customFormat="1" ht="15" customHeight="1" thickBot="1" x14ac:dyDescent="0.35">
      <c r="A10" s="178"/>
      <c r="B10" s="657"/>
      <c r="C10" s="658"/>
      <c r="D10" s="658"/>
      <c r="E10" s="658"/>
      <c r="F10" s="658"/>
      <c r="G10" s="658"/>
      <c r="H10" s="658"/>
      <c r="I10" s="658"/>
      <c r="J10" s="658"/>
      <c r="K10" s="658"/>
      <c r="L10" s="658"/>
      <c r="M10" s="658"/>
      <c r="N10" s="658"/>
      <c r="O10" s="658"/>
      <c r="P10" s="658"/>
      <c r="Q10" s="658"/>
      <c r="R10" s="658"/>
      <c r="S10" s="658"/>
      <c r="T10" s="658"/>
      <c r="U10" s="658"/>
      <c r="V10" s="659"/>
      <c r="W10" s="6"/>
      <c r="X10" s="6"/>
      <c r="Y10" s="5"/>
      <c r="Z10" s="5"/>
      <c r="AA10" s="6"/>
      <c r="AB10" s="6"/>
      <c r="AC10" s="6"/>
      <c r="AD10" s="6"/>
      <c r="AE10" s="6"/>
      <c r="AF10" s="6"/>
      <c r="AG10" s="6"/>
      <c r="AH10" s="6"/>
      <c r="AI10" s="6"/>
      <c r="AJ10" s="6"/>
      <c r="AK10" s="6"/>
      <c r="AL10" s="6"/>
      <c r="AN10" s="24" t="s">
        <v>23</v>
      </c>
    </row>
    <row r="11" spans="1:40" s="25" customFormat="1" ht="39" customHeight="1" thickBot="1" x14ac:dyDescent="0.35">
      <c r="A11" s="179"/>
      <c r="B11" s="440" t="s">
        <v>44</v>
      </c>
      <c r="C11" s="319" t="s">
        <v>45</v>
      </c>
      <c r="D11" s="137" t="s">
        <v>46</v>
      </c>
      <c r="E11" s="139" t="s">
        <v>47</v>
      </c>
      <c r="F11" s="140" t="s">
        <v>48</v>
      </c>
      <c r="G11" s="141" t="s">
        <v>49</v>
      </c>
      <c r="H11" s="441" t="s">
        <v>50</v>
      </c>
      <c r="I11" s="671" t="s">
        <v>51</v>
      </c>
      <c r="J11" s="672"/>
      <c r="K11" s="139" t="s">
        <v>52</v>
      </c>
      <c r="L11" s="142" t="s">
        <v>53</v>
      </c>
      <c r="M11" s="320" t="s">
        <v>54</v>
      </c>
      <c r="N11" s="321" t="s">
        <v>55</v>
      </c>
      <c r="O11" s="143" t="s">
        <v>56</v>
      </c>
      <c r="P11" s="302" t="s">
        <v>57</v>
      </c>
      <c r="Q11" s="137" t="s">
        <v>58</v>
      </c>
      <c r="R11" s="137" t="s">
        <v>59</v>
      </c>
      <c r="S11" s="144" t="s">
        <v>60</v>
      </c>
      <c r="T11" s="137" t="s">
        <v>61</v>
      </c>
      <c r="U11" s="145" t="s">
        <v>62</v>
      </c>
      <c r="V11" s="180" t="s">
        <v>42</v>
      </c>
      <c r="W11" s="180" t="s">
        <v>63</v>
      </c>
      <c r="X11" s="6"/>
      <c r="Y11" s="6"/>
      <c r="Z11" s="5"/>
      <c r="AA11" s="5"/>
      <c r="AB11" s="6"/>
      <c r="AC11" s="7"/>
      <c r="AD11" s="9"/>
      <c r="AE11" s="9"/>
      <c r="AF11" s="9"/>
      <c r="AG11" s="44" t="s">
        <v>30</v>
      </c>
      <c r="AH11" s="44" t="s">
        <v>64</v>
      </c>
      <c r="AI11" s="33"/>
      <c r="AJ11" s="7"/>
      <c r="AM11" s="6"/>
      <c r="AN11" s="24" t="s">
        <v>23</v>
      </c>
    </row>
    <row r="12" spans="1:40" s="25" customFormat="1" ht="33.9" customHeight="1" x14ac:dyDescent="0.3">
      <c r="A12" s="181">
        <v>1</v>
      </c>
      <c r="B12" s="117"/>
      <c r="C12" s="118"/>
      <c r="D12" s="119"/>
      <c r="E12" s="120"/>
      <c r="F12" s="121"/>
      <c r="G12" s="146" t="str">
        <f>IFERROR(((F12/E12)^(1/X12))-1,"")</f>
        <v/>
      </c>
      <c r="H12" s="419"/>
      <c r="I12" s="650"/>
      <c r="J12" s="651"/>
      <c r="K12" s="122"/>
      <c r="L12" s="123"/>
      <c r="M12" s="147" t="str">
        <f>IF(K12="","",K12-L12)</f>
        <v/>
      </c>
      <c r="N12" s="148">
        <f>IFERROR(M12/K12,0)</f>
        <v>0</v>
      </c>
      <c r="O12" s="124"/>
      <c r="P12" s="153" t="str">
        <f>IF(OR(F12="",M12=""),"",M12*F12/100)</f>
        <v/>
      </c>
      <c r="Q12" s="154" t="str">
        <f t="shared" ref="Q12:Q21" si="0">IF(OR(P12&lt;=0,P12=""),"",O12/P12)</f>
        <v/>
      </c>
      <c r="R12" s="155" t="str">
        <f>IF(OR(D12="",I12="",L12=""),"",VLOOKUP(D12,CO2_factors,2,FALSE))</f>
        <v/>
      </c>
      <c r="S12" s="156" t="str">
        <f t="shared" ref="S12:S21" si="1">IF(OR(D12="",M12="",R12=""),"",M12*R12/1000)</f>
        <v/>
      </c>
      <c r="T12" s="156" t="str">
        <f>IF(S12="","",W12*S12)</f>
        <v/>
      </c>
      <c r="U12" s="157" t="str">
        <f t="shared" ref="U12:U21" si="2">IF(ISERROR(O12/T12),"",O12/T12)</f>
        <v/>
      </c>
      <c r="V12" s="182" t="str">
        <f ca="1">IF('Extra look-up'!$H6="Work Type","Check Work Type",IF(AND(D12="",F12="",H12="",I12="",L12="",M12=""),"",IF(OR(D12="",F12="",H12="",I12="",L12="",M12="",$K$9&lt;&gt;"OK"),"Check all fields completed correctly",IF(AND(D12="",OR(F12&lt;&gt;"",H12&lt;&gt;"",I12&lt;&gt;"",L12&lt;&gt;"")),"Check all fields completed correctly","OK"))))</f>
        <v/>
      </c>
      <c r="W12" s="173" t="str">
        <f>IF(I12="","",IF(VLOOKUP(I12,'Eligible Technologies'!$D$7:$G$71,4,FALSE)&lt;$E$9,VLOOKUP(I12,'Eligible Technologies'!$D$7:$G$71,4,FALSE),$E$9))</f>
        <v/>
      </c>
      <c r="X12" s="6" t="str">
        <f>IF(Q12="","",ROUNDUP($Q$25,0))</f>
        <v/>
      </c>
      <c r="Y12" s="6">
        <f ca="1">IF(V12="",0,1)</f>
        <v>0</v>
      </c>
      <c r="Z12" s="6" t="str">
        <f>'Extra look-up'!F6</f>
        <v/>
      </c>
      <c r="AA12" s="6" t="str">
        <f ca="1">'Extra look-up'!H6</f>
        <v>OK</v>
      </c>
      <c r="AB12" s="6">
        <f ca="1">IF(AND(V12&lt;&gt;"OK",V12&lt;&gt;""),40,1)</f>
        <v>1</v>
      </c>
      <c r="AC12" s="6"/>
      <c r="AD12" s="9"/>
      <c r="AE12" s="9"/>
      <c r="AF12" s="9"/>
      <c r="AG12" s="44" t="str">
        <f>IF(OR($D$5="Higher Education Institute",$D$4="Scotland",$D$4="Wales",$D$4="Northern Ireland"),8,IF(OR($D$5="Local Authority",$D$5="NHS",$D$5="Emergency Services",$D$5="Maintained School (Local Authority)"),10,""))</f>
        <v/>
      </c>
      <c r="AH12" s="44" t="str">
        <f>IF($D$4="Scotland",250,IF($D$4="Northern Ireland",200,IF(OR($D$4="Wales",$D$5="Higher Education Institute"),275,IF(OR($D$5="Local Authority",$D$5="NHS",$D$5="Emergency Services",$D$5="Maintained School (Local Authority)"),344,""))))</f>
        <v/>
      </c>
      <c r="AI12" s="8"/>
      <c r="AJ12" s="6"/>
      <c r="AM12" s="6"/>
      <c r="AN12" s="24" t="s">
        <v>23</v>
      </c>
    </row>
    <row r="13" spans="1:40" s="25" customFormat="1" ht="33.9" customHeight="1" x14ac:dyDescent="0.3">
      <c r="A13" s="183">
        <v>2</v>
      </c>
      <c r="B13" s="117"/>
      <c r="C13" s="126"/>
      <c r="D13" s="119"/>
      <c r="E13" s="120"/>
      <c r="F13" s="121"/>
      <c r="G13" s="146" t="str">
        <f t="shared" ref="G13:G21" si="3">IFERROR(((F13/E13)^(1/X13))-1,"")</f>
        <v/>
      </c>
      <c r="H13" s="419"/>
      <c r="I13" s="650"/>
      <c r="J13" s="651"/>
      <c r="K13" s="122"/>
      <c r="L13" s="123"/>
      <c r="M13" s="149" t="str">
        <f t="shared" ref="M13:M21" si="4">IF(K13="","",K13-L13)</f>
        <v/>
      </c>
      <c r="N13" s="150">
        <f t="shared" ref="N13:N21" si="5">IFERROR(M13/K13,0)</f>
        <v>0</v>
      </c>
      <c r="O13" s="124"/>
      <c r="P13" s="158" t="str">
        <f t="shared" ref="P13:P21" si="6">IF(OR(F13="",M13=""),"",M13*F13/100)</f>
        <v/>
      </c>
      <c r="Q13" s="159" t="str">
        <f t="shared" si="0"/>
        <v/>
      </c>
      <c r="R13" s="160" t="str">
        <f t="shared" ref="R13:R21" si="7">IF(OR(D13="",I13="",L13=""),"",VLOOKUP(D13,CO2_factors,2,FALSE))</f>
        <v/>
      </c>
      <c r="S13" s="161" t="str">
        <f t="shared" si="1"/>
        <v/>
      </c>
      <c r="T13" s="161" t="str">
        <f t="shared" ref="T13:T21" si="8">IF(S13="","",W13*S13)</f>
        <v/>
      </c>
      <c r="U13" s="162" t="str">
        <f t="shared" si="2"/>
        <v/>
      </c>
      <c r="V13" s="182" t="str">
        <f ca="1">IF('Extra look-up'!$H7="Work Type","Check Work Type",IF(AND(D13="",F13="",H13="",I13="",L13="",M13=""),"",IF(OR(D13="",F13="",H13="",I13="",L13="",M13="",$K$9&lt;&gt;"OK"),"Check all fields completed correctly",IF(AND(D13="",OR(F13&lt;&gt;"",H13&lt;&gt;"",I13&lt;&gt;"",L13&lt;&gt;"")),"Check all fields completed correctly","OK"))))</f>
        <v/>
      </c>
      <c r="W13" s="174" t="str">
        <f>IF(I13="","",IF(VLOOKUP(I13,'Eligible Technologies'!$D$7:$G$71,4,FALSE)&lt;$E$9,VLOOKUP(I13,'Eligible Technologies'!$D$7:$G$71,4,FALSE),$E$9))</f>
        <v/>
      </c>
      <c r="X13" s="6" t="str">
        <f t="shared" ref="X13:X20" si="9">IF(Q13="","",ROUNDUP($Q$25,0))</f>
        <v/>
      </c>
      <c r="Y13" s="6">
        <f t="shared" ref="Y13:Y21" ca="1" si="10">IF(V13="",0,1)</f>
        <v>0</v>
      </c>
      <c r="Z13" s="6" t="str">
        <f>'Extra look-up'!F7</f>
        <v/>
      </c>
      <c r="AA13" s="6" t="str">
        <f ca="1">'Extra look-up'!H7</f>
        <v>OK</v>
      </c>
      <c r="AB13" s="6">
        <f t="shared" ref="AB13:AB21" ca="1" si="11">IF(AND(V13&lt;&gt;"OK",V13&lt;&gt;""),40,1)</f>
        <v>1</v>
      </c>
      <c r="AC13" s="6"/>
      <c r="AD13" s="9"/>
      <c r="AE13" s="9"/>
      <c r="AF13" s="9"/>
      <c r="AG13" s="9"/>
      <c r="AH13" s="9"/>
      <c r="AI13" s="9"/>
      <c r="AJ13" s="6"/>
      <c r="AM13" s="6"/>
      <c r="AN13" s="24" t="s">
        <v>23</v>
      </c>
    </row>
    <row r="14" spans="1:40" s="25" customFormat="1" ht="33.9" customHeight="1" x14ac:dyDescent="0.3">
      <c r="A14" s="183">
        <v>3</v>
      </c>
      <c r="B14" s="117"/>
      <c r="C14" s="127"/>
      <c r="D14" s="119"/>
      <c r="E14" s="120"/>
      <c r="F14" s="121"/>
      <c r="G14" s="146" t="str">
        <f t="shared" si="3"/>
        <v/>
      </c>
      <c r="H14" s="419"/>
      <c r="I14" s="650"/>
      <c r="J14" s="651"/>
      <c r="K14" s="122"/>
      <c r="L14" s="123"/>
      <c r="M14" s="149" t="str">
        <f t="shared" si="4"/>
        <v/>
      </c>
      <c r="N14" s="150">
        <f t="shared" si="5"/>
        <v>0</v>
      </c>
      <c r="O14" s="124"/>
      <c r="P14" s="158" t="str">
        <f t="shared" si="6"/>
        <v/>
      </c>
      <c r="Q14" s="159" t="str">
        <f t="shared" si="0"/>
        <v/>
      </c>
      <c r="R14" s="160" t="str">
        <f t="shared" si="7"/>
        <v/>
      </c>
      <c r="S14" s="161" t="str">
        <f t="shared" si="1"/>
        <v/>
      </c>
      <c r="T14" s="161" t="str">
        <f t="shared" si="8"/>
        <v/>
      </c>
      <c r="U14" s="162" t="str">
        <f t="shared" si="2"/>
        <v/>
      </c>
      <c r="V14" s="182" t="str">
        <f ca="1">IF('Extra look-up'!$H8="Work Type","Check Work Type",IF(AND(D14="",F14="",H14="",I14="",L14="",M14=""),"",IF(OR(D14="",F14="",H14="",I14="",L14="",M14="",$K$9&lt;&gt;"OK"),"Check all fields completed correctly",IF(AND(D14="",OR(F14&lt;&gt;"",H14&lt;&gt;"",I14&lt;&gt;"",L14&lt;&gt;"")),"Check all fields completed correctly","OK"))))</f>
        <v/>
      </c>
      <c r="W14" s="174" t="str">
        <f>IF(I14="","",IF(VLOOKUP(I14,'Eligible Technologies'!$D$7:$G$71,4,FALSE)&lt;$E$9,VLOOKUP(I14,'Eligible Technologies'!$D$7:$G$71,4,FALSE),$E$9))</f>
        <v/>
      </c>
      <c r="X14" s="6" t="str">
        <f t="shared" si="9"/>
        <v/>
      </c>
      <c r="Y14" s="6">
        <f t="shared" ca="1" si="10"/>
        <v>0</v>
      </c>
      <c r="Z14" s="6" t="str">
        <f>'Extra look-up'!F8</f>
        <v/>
      </c>
      <c r="AA14" s="6" t="str">
        <f ca="1">'Extra look-up'!H8</f>
        <v>OK</v>
      </c>
      <c r="AB14" s="6">
        <f t="shared" ca="1" si="11"/>
        <v>1</v>
      </c>
      <c r="AC14" s="6"/>
      <c r="AD14" s="9"/>
      <c r="AE14" s="9"/>
      <c r="AF14" s="9"/>
      <c r="AG14" s="9"/>
      <c r="AH14" s="9"/>
      <c r="AI14" s="9"/>
      <c r="AJ14" s="6"/>
      <c r="AK14" s="6"/>
      <c r="AL14" s="6"/>
      <c r="AM14" s="6"/>
      <c r="AN14" s="24" t="s">
        <v>23</v>
      </c>
    </row>
    <row r="15" spans="1:40" s="25" customFormat="1" ht="33.9" customHeight="1" x14ac:dyDescent="0.3">
      <c r="A15" s="183">
        <v>4</v>
      </c>
      <c r="B15" s="117"/>
      <c r="C15" s="125"/>
      <c r="D15" s="119"/>
      <c r="E15" s="120"/>
      <c r="F15" s="121"/>
      <c r="G15" s="146" t="str">
        <f t="shared" si="3"/>
        <v/>
      </c>
      <c r="H15" s="419"/>
      <c r="I15" s="650"/>
      <c r="J15" s="651"/>
      <c r="K15" s="122"/>
      <c r="L15" s="123"/>
      <c r="M15" s="151" t="str">
        <f t="shared" si="4"/>
        <v/>
      </c>
      <c r="N15" s="150">
        <f t="shared" si="5"/>
        <v>0</v>
      </c>
      <c r="O15" s="124"/>
      <c r="P15" s="158" t="str">
        <f t="shared" si="6"/>
        <v/>
      </c>
      <c r="Q15" s="159" t="str">
        <f t="shared" si="0"/>
        <v/>
      </c>
      <c r="R15" s="160" t="str">
        <f t="shared" si="7"/>
        <v/>
      </c>
      <c r="S15" s="161" t="str">
        <f t="shared" si="1"/>
        <v/>
      </c>
      <c r="T15" s="161" t="str">
        <f t="shared" si="8"/>
        <v/>
      </c>
      <c r="U15" s="162" t="str">
        <f t="shared" si="2"/>
        <v/>
      </c>
      <c r="V15" s="182" t="str">
        <f ca="1">IF('Extra look-up'!$H9="Work Type","Check Work Type",IF(AND(D15="",F15="",H15="",I15="",L15="",M15=""),"",IF(OR(D15="",F15="",H15="",I15="",L15="",M15="",$K$9&lt;&gt;"OK"),"Check all fields completed correctly",IF(AND(D15="",OR(F15&lt;&gt;"",H15&lt;&gt;"",I15&lt;&gt;"",L15&lt;&gt;"")),"Check all fields completed correctly","OK"))))</f>
        <v/>
      </c>
      <c r="W15" s="174" t="str">
        <f>IF(I15="","",IF(VLOOKUP(I15,'Eligible Technologies'!$D$7:$G$71,4,FALSE)&lt;$E$9,VLOOKUP(I15,'Eligible Technologies'!$D$7:$G$71,4,FALSE),$E$9))</f>
        <v/>
      </c>
      <c r="X15" s="6" t="str">
        <f t="shared" si="9"/>
        <v/>
      </c>
      <c r="Y15" s="6">
        <f t="shared" ca="1" si="10"/>
        <v>0</v>
      </c>
      <c r="Z15" s="6" t="str">
        <f>'Extra look-up'!F9</f>
        <v/>
      </c>
      <c r="AA15" s="6" t="str">
        <f ca="1">'Extra look-up'!H9</f>
        <v>OK</v>
      </c>
      <c r="AB15" s="6">
        <f t="shared" ca="1" si="11"/>
        <v>1</v>
      </c>
      <c r="AC15" s="6"/>
      <c r="AD15" s="9"/>
      <c r="AE15" s="9"/>
      <c r="AF15" s="9"/>
      <c r="AG15" s="9"/>
      <c r="AH15" s="9"/>
      <c r="AI15" s="9"/>
      <c r="AJ15" s="6"/>
      <c r="AK15" s="6"/>
      <c r="AL15" s="6"/>
      <c r="AM15" s="6"/>
      <c r="AN15" s="24" t="s">
        <v>23</v>
      </c>
    </row>
    <row r="16" spans="1:40" s="25" customFormat="1" ht="33.9" customHeight="1" x14ac:dyDescent="0.3">
      <c r="A16" s="183">
        <v>5</v>
      </c>
      <c r="B16" s="117"/>
      <c r="C16" s="126"/>
      <c r="D16" s="119"/>
      <c r="E16" s="120"/>
      <c r="F16" s="121"/>
      <c r="G16" s="146" t="str">
        <f t="shared" si="3"/>
        <v/>
      </c>
      <c r="H16" s="419"/>
      <c r="I16" s="650"/>
      <c r="J16" s="651"/>
      <c r="K16" s="122"/>
      <c r="L16" s="123"/>
      <c r="M16" s="152" t="str">
        <f t="shared" si="4"/>
        <v/>
      </c>
      <c r="N16" s="150">
        <f t="shared" si="5"/>
        <v>0</v>
      </c>
      <c r="O16" s="124"/>
      <c r="P16" s="158" t="str">
        <f t="shared" si="6"/>
        <v/>
      </c>
      <c r="Q16" s="159" t="str">
        <f t="shared" si="0"/>
        <v/>
      </c>
      <c r="R16" s="160" t="str">
        <f t="shared" si="7"/>
        <v/>
      </c>
      <c r="S16" s="161" t="str">
        <f t="shared" si="1"/>
        <v/>
      </c>
      <c r="T16" s="161" t="str">
        <f t="shared" si="8"/>
        <v/>
      </c>
      <c r="U16" s="162" t="str">
        <f t="shared" si="2"/>
        <v/>
      </c>
      <c r="V16" s="182" t="str">
        <f ca="1">IF('Extra look-up'!$H10="Work Type","Check Work Type",IF(AND(D16="",F16="",H16="",I16="",L16="",M16=""),"",IF(OR(D16="",F16="",H16="",I16="",L16="",M16="",$K$9&lt;&gt;"OK"),"Check all fields completed correctly",IF(AND(D16="",OR(F16&lt;&gt;"",H16&lt;&gt;"",I16&lt;&gt;"",L16&lt;&gt;"")),"Check all fields completed correctly","OK"))))</f>
        <v/>
      </c>
      <c r="W16" s="174" t="str">
        <f>IF(I16="","",IF(VLOOKUP(I16,'Eligible Technologies'!$D$7:$G$71,4,FALSE)&lt;$E$9,VLOOKUP(I16,'Eligible Technologies'!$D$7:$G$71,4,FALSE),$E$9))</f>
        <v/>
      </c>
      <c r="X16" s="6" t="str">
        <f t="shared" si="9"/>
        <v/>
      </c>
      <c r="Y16" s="6">
        <f t="shared" ca="1" si="10"/>
        <v>0</v>
      </c>
      <c r="Z16" s="6" t="str">
        <f>'Extra look-up'!F10</f>
        <v/>
      </c>
      <c r="AA16" s="6" t="str">
        <f ca="1">'Extra look-up'!H10</f>
        <v>OK</v>
      </c>
      <c r="AB16" s="6">
        <f t="shared" ca="1" si="11"/>
        <v>1</v>
      </c>
      <c r="AC16" s="6"/>
      <c r="AD16" s="9"/>
      <c r="AE16" s="9"/>
      <c r="AF16" s="9"/>
      <c r="AG16" s="9"/>
      <c r="AH16" s="9"/>
      <c r="AI16" s="9"/>
      <c r="AJ16" s="6"/>
      <c r="AK16" s="6"/>
      <c r="AL16" s="6"/>
      <c r="AM16" s="6"/>
      <c r="AN16" s="24" t="s">
        <v>23</v>
      </c>
    </row>
    <row r="17" spans="1:39" s="25" customFormat="1" ht="33.9" customHeight="1" x14ac:dyDescent="0.25">
      <c r="A17" s="183">
        <v>6</v>
      </c>
      <c r="B17" s="117"/>
      <c r="C17" s="125"/>
      <c r="D17" s="119"/>
      <c r="E17" s="120"/>
      <c r="F17" s="121"/>
      <c r="G17" s="146" t="str">
        <f t="shared" si="3"/>
        <v/>
      </c>
      <c r="H17" s="419"/>
      <c r="I17" s="650"/>
      <c r="J17" s="651"/>
      <c r="K17" s="122"/>
      <c r="L17" s="123"/>
      <c r="M17" s="149" t="str">
        <f>IF(K17="","",K17-L17)</f>
        <v/>
      </c>
      <c r="N17" s="150">
        <f t="shared" si="5"/>
        <v>0</v>
      </c>
      <c r="O17" s="124"/>
      <c r="P17" s="158" t="str">
        <f t="shared" si="6"/>
        <v/>
      </c>
      <c r="Q17" s="159" t="str">
        <f t="shared" si="0"/>
        <v/>
      </c>
      <c r="R17" s="160" t="str">
        <f t="shared" si="7"/>
        <v/>
      </c>
      <c r="S17" s="161" t="str">
        <f t="shared" si="1"/>
        <v/>
      </c>
      <c r="T17" s="161" t="str">
        <f t="shared" si="8"/>
        <v/>
      </c>
      <c r="U17" s="162" t="str">
        <f t="shared" si="2"/>
        <v/>
      </c>
      <c r="V17" s="182" t="str">
        <f ca="1">IF('Extra look-up'!$H11="Work Type","Check Work Type",IF(AND(D17="",F17="",H17="",I17="",L17="",M17=""),"",IF(OR(D17="",F17="",H17="",I17="",L17="",M17="",$K$9&lt;&gt;"OK"),"Check all fields completed correctly",IF(AND(D17="",OR(F17&lt;&gt;"",H17&lt;&gt;"",I17&lt;&gt;"",L17&lt;&gt;"")),"Check all fields completed correctly","OK"))))</f>
        <v/>
      </c>
      <c r="W17" s="174" t="str">
        <f>IF(I17="","",IF(VLOOKUP(I17,'Eligible Technologies'!$D$7:$G$71,4,FALSE)&lt;$E$9,VLOOKUP(I17,'Eligible Technologies'!$D$7:$G$71,4,FALSE),$E$9))</f>
        <v/>
      </c>
      <c r="X17" s="6" t="str">
        <f t="shared" si="9"/>
        <v/>
      </c>
      <c r="Y17" s="6">
        <f t="shared" ca="1" si="10"/>
        <v>0</v>
      </c>
      <c r="Z17" s="6" t="str">
        <f>'Extra look-up'!F11</f>
        <v/>
      </c>
      <c r="AA17" s="6" t="str">
        <f ca="1">'Extra look-up'!H11</f>
        <v>OK</v>
      </c>
      <c r="AB17" s="6">
        <f t="shared" ca="1" si="11"/>
        <v>1</v>
      </c>
      <c r="AC17" s="6"/>
      <c r="AD17" s="8"/>
      <c r="AE17" s="9"/>
      <c r="AF17" s="8"/>
      <c r="AG17" s="8"/>
      <c r="AH17" s="9"/>
      <c r="AI17" s="9"/>
      <c r="AJ17" s="6"/>
      <c r="AK17" s="6"/>
      <c r="AL17" s="6"/>
      <c r="AM17" s="6"/>
    </row>
    <row r="18" spans="1:39" s="25" customFormat="1" ht="33.9" customHeight="1" x14ac:dyDescent="0.25">
      <c r="A18" s="183">
        <v>7</v>
      </c>
      <c r="B18" s="117"/>
      <c r="C18" s="126"/>
      <c r="D18" s="119"/>
      <c r="E18" s="120"/>
      <c r="F18" s="121"/>
      <c r="G18" s="146" t="str">
        <f t="shared" si="3"/>
        <v/>
      </c>
      <c r="H18" s="419"/>
      <c r="I18" s="650"/>
      <c r="J18" s="651"/>
      <c r="K18" s="122"/>
      <c r="L18" s="123"/>
      <c r="M18" s="151" t="str">
        <f t="shared" si="4"/>
        <v/>
      </c>
      <c r="N18" s="150">
        <f t="shared" si="5"/>
        <v>0</v>
      </c>
      <c r="O18" s="124"/>
      <c r="P18" s="158" t="str">
        <f t="shared" si="6"/>
        <v/>
      </c>
      <c r="Q18" s="159" t="str">
        <f t="shared" si="0"/>
        <v/>
      </c>
      <c r="R18" s="160" t="str">
        <f t="shared" si="7"/>
        <v/>
      </c>
      <c r="S18" s="161" t="str">
        <f t="shared" si="1"/>
        <v/>
      </c>
      <c r="T18" s="161" t="str">
        <f t="shared" si="8"/>
        <v/>
      </c>
      <c r="U18" s="162" t="str">
        <f t="shared" si="2"/>
        <v/>
      </c>
      <c r="V18" s="182" t="str">
        <f ca="1">IF('Extra look-up'!$H12="Work Type","Check Work Type",IF(AND(D18="",F18="",H18="",I18="",L18="",M18=""),"",IF(OR(D18="",F18="",H18="",I18="",L18="",M18="",$K$9&lt;&gt;"OK"),"Check all fields completed correctly",IF(AND(D18="",OR(F18&lt;&gt;"",H18&lt;&gt;"",I18&lt;&gt;"",L18&lt;&gt;"")),"Check all fields completed correctly","OK"))))</f>
        <v/>
      </c>
      <c r="W18" s="174" t="str">
        <f>IF(I18="","",IF(VLOOKUP(I18,'Eligible Technologies'!$D$7:$G$71,4,FALSE)&lt;$E$9,VLOOKUP(I18,'Eligible Technologies'!$D$7:$G$71,4,FALSE),$E$9))</f>
        <v/>
      </c>
      <c r="X18" s="6" t="str">
        <f t="shared" si="9"/>
        <v/>
      </c>
      <c r="Y18" s="6">
        <f t="shared" ca="1" si="10"/>
        <v>0</v>
      </c>
      <c r="Z18" s="6" t="str">
        <f>'Extra look-up'!F12</f>
        <v/>
      </c>
      <c r="AA18" s="6" t="str">
        <f ca="1">'Extra look-up'!H12</f>
        <v>OK</v>
      </c>
      <c r="AB18" s="6">
        <f t="shared" ca="1" si="11"/>
        <v>1</v>
      </c>
      <c r="AC18" s="6"/>
      <c r="AD18" s="8"/>
      <c r="AE18" s="9"/>
      <c r="AF18" s="8"/>
      <c r="AG18" s="8"/>
      <c r="AH18" s="9"/>
      <c r="AI18" s="9"/>
      <c r="AJ18" s="6"/>
      <c r="AK18" s="6"/>
      <c r="AL18" s="6"/>
      <c r="AM18" s="6"/>
    </row>
    <row r="19" spans="1:39" s="25" customFormat="1" ht="33.9" customHeight="1" x14ac:dyDescent="0.25">
      <c r="A19" s="183">
        <v>8</v>
      </c>
      <c r="B19" s="117"/>
      <c r="C19" s="126"/>
      <c r="D19" s="119"/>
      <c r="E19" s="120"/>
      <c r="F19" s="121"/>
      <c r="G19" s="146" t="str">
        <f t="shared" si="3"/>
        <v/>
      </c>
      <c r="H19" s="419"/>
      <c r="I19" s="650"/>
      <c r="J19" s="651"/>
      <c r="K19" s="122"/>
      <c r="L19" s="123"/>
      <c r="M19" s="149" t="str">
        <f t="shared" si="4"/>
        <v/>
      </c>
      <c r="N19" s="150">
        <f t="shared" si="5"/>
        <v>0</v>
      </c>
      <c r="O19" s="124"/>
      <c r="P19" s="158" t="str">
        <f t="shared" si="6"/>
        <v/>
      </c>
      <c r="Q19" s="159" t="str">
        <f t="shared" si="0"/>
        <v/>
      </c>
      <c r="R19" s="160" t="str">
        <f t="shared" si="7"/>
        <v/>
      </c>
      <c r="S19" s="161" t="str">
        <f t="shared" si="1"/>
        <v/>
      </c>
      <c r="T19" s="161" t="str">
        <f t="shared" si="8"/>
        <v/>
      </c>
      <c r="U19" s="162" t="str">
        <f t="shared" si="2"/>
        <v/>
      </c>
      <c r="V19" s="182" t="str">
        <f ca="1">IF('Extra look-up'!$H13="Work Type","Check Work Type",IF(AND(D19="",F19="",H19="",I19="",L19="",M19=""),"",IF(OR(D19="",F19="",H19="",I19="",L19="",M19="",$K$9&lt;&gt;"OK"),"Check all fields completed correctly",IF(AND(D19="",OR(F19&lt;&gt;"",H19&lt;&gt;"",I19&lt;&gt;"",L19&lt;&gt;"")),"Check all fields completed correctly","OK"))))</f>
        <v/>
      </c>
      <c r="W19" s="174" t="str">
        <f>IF(I19="","",IF(VLOOKUP(I19,'Eligible Technologies'!$D$7:$G$71,4,FALSE)&lt;$E$9,VLOOKUP(I19,'Eligible Technologies'!$D$7:$G$71,4,FALSE),$E$9))</f>
        <v/>
      </c>
      <c r="X19" s="6" t="str">
        <f t="shared" si="9"/>
        <v/>
      </c>
      <c r="Y19" s="6">
        <f t="shared" ca="1" si="10"/>
        <v>0</v>
      </c>
      <c r="Z19" s="6" t="str">
        <f>'Extra look-up'!F13</f>
        <v/>
      </c>
      <c r="AA19" s="6" t="str">
        <f ca="1">'Extra look-up'!H13</f>
        <v>OK</v>
      </c>
      <c r="AB19" s="6">
        <f t="shared" ca="1" si="11"/>
        <v>1</v>
      </c>
      <c r="AC19" s="6"/>
      <c r="AD19" s="35" t="s">
        <v>68</v>
      </c>
      <c r="AE19" s="33" t="s">
        <v>69</v>
      </c>
      <c r="AF19" s="35" t="s">
        <v>70</v>
      </c>
      <c r="AG19" s="35" t="s">
        <v>32</v>
      </c>
      <c r="AH19" s="33" t="s">
        <v>71</v>
      </c>
      <c r="AI19" s="33" t="s">
        <v>72</v>
      </c>
      <c r="AJ19" s="7" t="s">
        <v>73</v>
      </c>
      <c r="AK19" s="7" t="s">
        <v>74</v>
      </c>
      <c r="AL19" s="7" t="s">
        <v>75</v>
      </c>
      <c r="AM19" s="6"/>
    </row>
    <row r="20" spans="1:39" s="25" customFormat="1" ht="33.9" customHeight="1" x14ac:dyDescent="0.25">
      <c r="A20" s="183">
        <v>9</v>
      </c>
      <c r="B20" s="117"/>
      <c r="C20" s="127"/>
      <c r="D20" s="119"/>
      <c r="E20" s="120"/>
      <c r="F20" s="121"/>
      <c r="G20" s="146" t="str">
        <f t="shared" si="3"/>
        <v/>
      </c>
      <c r="H20" s="419"/>
      <c r="I20" s="650"/>
      <c r="J20" s="651"/>
      <c r="K20" s="122"/>
      <c r="L20" s="123"/>
      <c r="M20" s="149" t="str">
        <f t="shared" si="4"/>
        <v/>
      </c>
      <c r="N20" s="150">
        <f t="shared" si="5"/>
        <v>0</v>
      </c>
      <c r="O20" s="124"/>
      <c r="P20" s="158" t="str">
        <f t="shared" si="6"/>
        <v/>
      </c>
      <c r="Q20" s="159" t="str">
        <f t="shared" si="0"/>
        <v/>
      </c>
      <c r="R20" s="160" t="str">
        <f t="shared" si="7"/>
        <v/>
      </c>
      <c r="S20" s="161" t="str">
        <f t="shared" si="1"/>
        <v/>
      </c>
      <c r="T20" s="161" t="str">
        <f t="shared" si="8"/>
        <v/>
      </c>
      <c r="U20" s="162" t="str">
        <f t="shared" si="2"/>
        <v/>
      </c>
      <c r="V20" s="182" t="str">
        <f ca="1">IF('Extra look-up'!$H14="Work Type","Check Work Type",IF(AND(D20="",F20="",H20="",I20="",L20="",M20=""),"",IF(OR(D20="",F20="",H20="",I20="",L20="",M20="",$K$9&lt;&gt;"OK"),"Check all fields completed correctly",IF(AND(D20="",OR(F20&lt;&gt;"",H20&lt;&gt;"",I20&lt;&gt;"",L20&lt;&gt;"")),"Check all fields completed correctly","OK"))))</f>
        <v/>
      </c>
      <c r="W20" s="174" t="str">
        <f>IF(I20="","",IF(VLOOKUP(I20,'Eligible Technologies'!$D$7:$G$71,4,FALSE)&lt;$E$9,VLOOKUP(I20,'Eligible Technologies'!$D$7:$G$71,4,FALSE),$E$9))</f>
        <v/>
      </c>
      <c r="X20" s="6" t="str">
        <f t="shared" si="9"/>
        <v/>
      </c>
      <c r="Y20" s="6">
        <f t="shared" ca="1" si="10"/>
        <v>0</v>
      </c>
      <c r="Z20" s="6" t="str">
        <f>'Extra look-up'!F14</f>
        <v/>
      </c>
      <c r="AA20" s="6" t="str">
        <f ca="1">'Extra look-up'!H14</f>
        <v>OK</v>
      </c>
      <c r="AB20" s="6">
        <f t="shared" ca="1" si="11"/>
        <v>1</v>
      </c>
      <c r="AC20" s="6"/>
      <c r="AD20" s="8" t="s">
        <v>76</v>
      </c>
      <c r="AE20" s="9" t="s">
        <v>77</v>
      </c>
      <c r="AF20" s="8" t="s">
        <v>77</v>
      </c>
      <c r="AG20" s="8" t="s">
        <v>76</v>
      </c>
      <c r="AH20" s="9" t="s">
        <v>78</v>
      </c>
      <c r="AI20" s="9" t="s">
        <v>76</v>
      </c>
      <c r="AJ20" s="6" t="s">
        <v>76</v>
      </c>
      <c r="AK20" s="6" t="s">
        <v>76</v>
      </c>
      <c r="AL20" s="45" t="e">
        <f>'Extra look-up'!G97</f>
        <v>#N/A</v>
      </c>
      <c r="AM20" s="6"/>
    </row>
    <row r="21" spans="1:39" s="25" customFormat="1" ht="33.9" customHeight="1" thickBot="1" x14ac:dyDescent="0.3">
      <c r="A21" s="183">
        <v>10</v>
      </c>
      <c r="B21" s="117"/>
      <c r="C21" s="125"/>
      <c r="D21" s="119"/>
      <c r="E21" s="120"/>
      <c r="F21" s="121"/>
      <c r="G21" s="146" t="str">
        <f t="shared" si="3"/>
        <v/>
      </c>
      <c r="H21" s="419"/>
      <c r="I21" s="650"/>
      <c r="J21" s="651"/>
      <c r="K21" s="122"/>
      <c r="L21" s="123"/>
      <c r="M21" s="149" t="str">
        <f t="shared" si="4"/>
        <v/>
      </c>
      <c r="N21" s="150">
        <f t="shared" si="5"/>
        <v>0</v>
      </c>
      <c r="O21" s="124"/>
      <c r="P21" s="158" t="str">
        <f t="shared" si="6"/>
        <v/>
      </c>
      <c r="Q21" s="163" t="str">
        <f t="shared" si="0"/>
        <v/>
      </c>
      <c r="R21" s="160" t="str">
        <f t="shared" si="7"/>
        <v/>
      </c>
      <c r="S21" s="161" t="str">
        <f t="shared" si="1"/>
        <v/>
      </c>
      <c r="T21" s="161" t="str">
        <f t="shared" si="8"/>
        <v/>
      </c>
      <c r="U21" s="164" t="str">
        <f t="shared" si="2"/>
        <v/>
      </c>
      <c r="V21" s="182" t="str">
        <f ca="1">IF('Extra look-up'!$H15="Work Type","Check Work Type",IF(AND(D21="",F21="",H21="",I21="",L21="",M21=""),"",IF(OR(D21="",F21="",H21="",I21="",L21="",M21="",$K$9&lt;&gt;"OK"),"Check all fields completed correctly",IF(AND(D21="",OR(F21&lt;&gt;"",H21&lt;&gt;"",I21&lt;&gt;"",L21&lt;&gt;"")),"Check all fields completed correctly","OK"))))</f>
        <v/>
      </c>
      <c r="W21" s="174" t="str">
        <f>IF(I21="","",IF(VLOOKUP(I21,'Eligible Technologies'!$D$7:$G$71,4,FALSE)&lt;$E$9,VLOOKUP(I21,'Eligible Technologies'!$D$7:$G$71,4,FALSE),$E$9))</f>
        <v/>
      </c>
      <c r="X21" s="6" t="str">
        <f>IF(Q21="","",ROUNDUP($Q$25,0))</f>
        <v/>
      </c>
      <c r="Y21" s="6">
        <f t="shared" ca="1" si="10"/>
        <v>0</v>
      </c>
      <c r="Z21" s="6" t="str">
        <f>'Extra look-up'!F15</f>
        <v/>
      </c>
      <c r="AA21" s="6" t="str">
        <f ca="1">'Extra look-up'!H15</f>
        <v>OK</v>
      </c>
      <c r="AB21" s="6">
        <f t="shared" ca="1" si="11"/>
        <v>1</v>
      </c>
      <c r="AC21" s="6"/>
      <c r="AD21" s="8" t="s">
        <v>79</v>
      </c>
      <c r="AE21" s="9" t="s">
        <v>76</v>
      </c>
      <c r="AF21" s="8" t="s">
        <v>76</v>
      </c>
      <c r="AG21" s="8" t="s">
        <v>80</v>
      </c>
      <c r="AH21" s="9" t="s">
        <v>76</v>
      </c>
      <c r="AI21" s="9" t="s">
        <v>80</v>
      </c>
      <c r="AJ21" s="6" t="s">
        <v>80</v>
      </c>
      <c r="AK21" s="6" t="s">
        <v>80</v>
      </c>
      <c r="AL21" s="6"/>
      <c r="AM21" s="6"/>
    </row>
    <row r="22" spans="1:39" s="25" customFormat="1" ht="15" customHeight="1" thickBot="1" x14ac:dyDescent="0.3">
      <c r="A22" s="303"/>
      <c r="B22" s="304"/>
      <c r="C22" s="304"/>
      <c r="D22" s="304"/>
      <c r="E22" s="304"/>
      <c r="F22" s="304"/>
      <c r="G22" s="304"/>
      <c r="H22" s="304"/>
      <c r="I22" s="304"/>
      <c r="J22" s="304"/>
      <c r="K22" s="304"/>
      <c r="L22" s="304"/>
      <c r="M22" s="304"/>
      <c r="N22" s="304"/>
      <c r="O22" s="304"/>
      <c r="P22" s="304"/>
      <c r="Q22" s="304"/>
      <c r="R22" s="304"/>
      <c r="S22" s="304"/>
      <c r="T22" s="304"/>
      <c r="U22" s="304"/>
      <c r="V22" s="305"/>
      <c r="W22" s="6"/>
      <c r="X22" s="6"/>
      <c r="Y22" s="6">
        <f ca="1">SUM(Y12:Y21)</f>
        <v>0</v>
      </c>
      <c r="Z22" s="6"/>
      <c r="AA22" s="6"/>
      <c r="AB22" s="6">
        <f ca="1">SUM(AB12:AB21)</f>
        <v>10</v>
      </c>
      <c r="AC22" s="6"/>
      <c r="AD22" s="8" t="s">
        <v>81</v>
      </c>
      <c r="AE22" s="9" t="s">
        <v>82</v>
      </c>
      <c r="AF22" s="8" t="s">
        <v>82</v>
      </c>
      <c r="AG22" s="8" t="s">
        <v>83</v>
      </c>
      <c r="AH22" s="9" t="s">
        <v>80</v>
      </c>
      <c r="AI22" s="9" t="s">
        <v>84</v>
      </c>
      <c r="AJ22" s="6" t="s">
        <v>84</v>
      </c>
      <c r="AK22" s="6" t="s">
        <v>84</v>
      </c>
      <c r="AL22" s="6"/>
      <c r="AM22" s="6"/>
    </row>
    <row r="23" spans="1:39" s="25" customFormat="1" ht="15" customHeight="1" thickBot="1" x14ac:dyDescent="0.3">
      <c r="A23" s="184"/>
      <c r="B23" s="442"/>
      <c r="C23" s="442"/>
      <c r="D23" s="442"/>
      <c r="E23" s="442"/>
      <c r="F23" s="442"/>
      <c r="G23" s="442"/>
      <c r="H23" s="442"/>
      <c r="I23" s="442"/>
      <c r="J23" s="442"/>
      <c r="K23" s="442"/>
      <c r="L23" s="442"/>
      <c r="M23" s="442"/>
      <c r="N23" s="442"/>
      <c r="O23" s="442"/>
      <c r="P23" s="442"/>
      <c r="Q23" s="442"/>
      <c r="R23" s="442"/>
      <c r="S23" s="442"/>
      <c r="T23" s="442"/>
      <c r="U23" s="442"/>
      <c r="V23" s="459"/>
      <c r="W23" s="6"/>
      <c r="X23" s="6"/>
      <c r="Y23" s="6"/>
      <c r="Z23" s="6"/>
      <c r="AA23" s="6"/>
      <c r="AB23" s="6"/>
      <c r="AC23" s="6"/>
      <c r="AD23" s="25" t="s">
        <v>85</v>
      </c>
      <c r="AE23" s="25" t="s">
        <v>86</v>
      </c>
      <c r="AF23" s="25" t="s">
        <v>86</v>
      </c>
      <c r="AG23" s="25" t="s">
        <v>87</v>
      </c>
      <c r="AH23" s="25" t="s">
        <v>88</v>
      </c>
      <c r="AI23" s="25" t="s">
        <v>81</v>
      </c>
      <c r="AJ23" s="6" t="s">
        <v>81</v>
      </c>
      <c r="AK23" s="6" t="s">
        <v>81</v>
      </c>
      <c r="AL23" s="6"/>
      <c r="AM23" s="6"/>
    </row>
    <row r="24" spans="1:39" s="25" customFormat="1" ht="51" customHeight="1" thickBot="1" x14ac:dyDescent="0.3">
      <c r="A24" s="172"/>
      <c r="B24" s="442"/>
      <c r="C24" s="442"/>
      <c r="D24" s="442"/>
      <c r="E24" s="442"/>
      <c r="F24" s="442"/>
      <c r="G24" s="442"/>
      <c r="H24" s="443"/>
      <c r="I24" s="442"/>
      <c r="J24" s="442"/>
      <c r="K24" s="442"/>
      <c r="L24" s="442"/>
      <c r="M24" s="442"/>
      <c r="N24" s="316" t="s">
        <v>89</v>
      </c>
      <c r="O24" s="316" t="s">
        <v>90</v>
      </c>
      <c r="P24" s="317" t="s">
        <v>91</v>
      </c>
      <c r="Q24" s="137" t="s">
        <v>58</v>
      </c>
      <c r="R24" s="137" t="s">
        <v>92</v>
      </c>
      <c r="S24" s="137" t="s">
        <v>93</v>
      </c>
      <c r="T24" s="137" t="s">
        <v>94</v>
      </c>
      <c r="U24" s="145" t="s">
        <v>95</v>
      </c>
      <c r="V24" s="318" t="s">
        <v>96</v>
      </c>
      <c r="W24" s="6"/>
      <c r="X24" s="6"/>
      <c r="Y24" s="6"/>
      <c r="Z24" s="6"/>
      <c r="AA24" s="6"/>
      <c r="AB24" s="6"/>
      <c r="AD24" s="25" t="s">
        <v>97</v>
      </c>
      <c r="AE24" s="9" t="s">
        <v>98</v>
      </c>
      <c r="AF24" s="25" t="s">
        <v>98</v>
      </c>
      <c r="AG24" s="25" t="s">
        <v>99</v>
      </c>
      <c r="AH24" s="25" t="s">
        <v>100</v>
      </c>
      <c r="AI24" s="25" t="s">
        <v>101</v>
      </c>
      <c r="AJ24" s="6" t="s">
        <v>101</v>
      </c>
      <c r="AK24" s="6" t="s">
        <v>101</v>
      </c>
      <c r="AL24" s="6"/>
      <c r="AM24" s="6"/>
    </row>
    <row r="25" spans="1:39" s="25" customFormat="1" ht="30.75" customHeight="1" thickBot="1" x14ac:dyDescent="0.35">
      <c r="A25" s="172"/>
      <c r="B25" s="444"/>
      <c r="C25" s="445"/>
      <c r="D25" s="446"/>
      <c r="E25" s="444"/>
      <c r="F25" s="444"/>
      <c r="G25" s="444"/>
      <c r="H25" s="444"/>
      <c r="I25" s="444"/>
      <c r="J25" s="444"/>
      <c r="K25" s="447"/>
      <c r="L25" s="447"/>
      <c r="M25" s="447"/>
      <c r="N25" s="307">
        <f>O25</f>
        <v>0</v>
      </c>
      <c r="O25" s="308">
        <f>IF(OR(K9&lt;&gt;"OK",$D$4=""),"",SUM(O12:O21))</f>
        <v>0</v>
      </c>
      <c r="P25" s="309">
        <f>IF(OR(K9&lt;&gt;"OK",$D$4=""),"",SUM(P12:P21))</f>
        <v>0</v>
      </c>
      <c r="Q25" s="310" t="str">
        <f>IF(OR(P25&lt;=0,P25=""),"",N25/P25)</f>
        <v/>
      </c>
      <c r="R25" s="311" t="str">
        <f>IF(Q25="","",SUM(R12:R21))</f>
        <v/>
      </c>
      <c r="S25" s="312" t="str">
        <f>IF(R25="","",SUM(S12:S21))</f>
        <v/>
      </c>
      <c r="T25" s="313" t="str">
        <f>IF(S25="","",SUM(T12:T21))</f>
        <v/>
      </c>
      <c r="U25" s="314" t="str">
        <f>IF(ISERROR(N25/T25),"",N25/T25)</f>
        <v/>
      </c>
      <c r="V25" s="315" t="str">
        <f ca="1">IF($D$4="","Please Select Programme",IF(K9&lt;&gt;"OK","Check Project Details",IF(Y22=0,"Enter Work Type Details",IF(N25=0,"Enter Funding Requested",IF(AB22&gt;=40,"Check Work Type Details",'Extra look-up'!H52)))))</f>
        <v>Enter Work Type Details</v>
      </c>
      <c r="W25" s="6"/>
      <c r="X25" s="6"/>
      <c r="Y25" s="6"/>
      <c r="Z25" s="6"/>
      <c r="AA25" s="6"/>
      <c r="AB25" s="6"/>
      <c r="AD25" s="9" t="s">
        <v>102</v>
      </c>
      <c r="AE25" s="9" t="s">
        <v>85</v>
      </c>
      <c r="AF25" s="8" t="s">
        <v>85</v>
      </c>
      <c r="AG25" s="8" t="s">
        <v>103</v>
      </c>
      <c r="AH25" s="9" t="s">
        <v>104</v>
      </c>
      <c r="AI25" s="9" t="s">
        <v>102</v>
      </c>
      <c r="AJ25" s="11" t="s">
        <v>102</v>
      </c>
      <c r="AK25" s="11" t="s">
        <v>102</v>
      </c>
      <c r="AL25" s="6"/>
      <c r="AM25" s="6"/>
    </row>
    <row r="26" spans="1:39" s="6" customFormat="1" ht="15" customHeight="1" thickBot="1" x14ac:dyDescent="0.35">
      <c r="A26" s="171"/>
      <c r="B26" s="448"/>
      <c r="C26" s="449"/>
      <c r="D26" s="450"/>
      <c r="E26" s="448"/>
      <c r="F26" s="448"/>
      <c r="G26" s="448"/>
      <c r="H26" s="448"/>
      <c r="I26" s="448"/>
      <c r="J26" s="448"/>
      <c r="K26" s="451"/>
      <c r="L26" s="452"/>
      <c r="M26" s="165"/>
      <c r="N26" s="165"/>
      <c r="O26" s="166"/>
      <c r="P26" s="167"/>
      <c r="Q26" s="168"/>
      <c r="R26" s="169"/>
      <c r="S26" s="168"/>
      <c r="T26" s="170"/>
      <c r="U26" s="457"/>
      <c r="V26" s="458"/>
      <c r="AC26" s="8"/>
      <c r="AD26" s="9" t="s">
        <v>105</v>
      </c>
      <c r="AE26" s="9" t="s">
        <v>106</v>
      </c>
      <c r="AF26" s="8" t="s">
        <v>106</v>
      </c>
      <c r="AG26" s="8" t="s">
        <v>101</v>
      </c>
      <c r="AH26" s="9" t="s">
        <v>107</v>
      </c>
      <c r="AI26" s="9" t="s">
        <v>108</v>
      </c>
      <c r="AJ26" s="11" t="s">
        <v>108</v>
      </c>
      <c r="AK26" s="11" t="s">
        <v>108</v>
      </c>
    </row>
    <row r="27" spans="1:39" s="6" customFormat="1" ht="36.75" customHeight="1" x14ac:dyDescent="0.25">
      <c r="A27" s="453"/>
      <c r="B27" s="673" t="s">
        <v>109</v>
      </c>
      <c r="C27" s="673"/>
      <c r="D27" s="673"/>
      <c r="E27" s="673"/>
      <c r="F27" s="673"/>
      <c r="G27" s="673"/>
      <c r="H27" s="673"/>
      <c r="I27" s="673"/>
      <c r="J27" s="673"/>
      <c r="K27" s="673"/>
      <c r="L27" s="673"/>
      <c r="M27" s="673"/>
      <c r="N27" s="673"/>
      <c r="O27" s="673"/>
      <c r="P27" s="673"/>
      <c r="Q27" s="673"/>
      <c r="R27" s="673"/>
      <c r="S27" s="673"/>
      <c r="T27" s="673"/>
      <c r="U27" s="673"/>
      <c r="V27" s="674"/>
      <c r="AC27" s="8"/>
      <c r="AD27" s="9" t="s">
        <v>110</v>
      </c>
      <c r="AE27" s="10" t="s">
        <v>104</v>
      </c>
      <c r="AF27" s="8" t="s">
        <v>104</v>
      </c>
      <c r="AG27" s="8" t="s">
        <v>105</v>
      </c>
      <c r="AH27" s="9" t="s">
        <v>108</v>
      </c>
      <c r="AI27" s="9" t="s">
        <v>111</v>
      </c>
      <c r="AJ27" s="6" t="s">
        <v>111</v>
      </c>
      <c r="AK27" s="6" t="s">
        <v>111</v>
      </c>
    </row>
    <row r="28" spans="1:39" s="6" customFormat="1" ht="21" customHeight="1" x14ac:dyDescent="0.3">
      <c r="A28" s="453"/>
      <c r="B28" s="648" t="s">
        <v>112</v>
      </c>
      <c r="C28" s="648"/>
      <c r="D28" s="648"/>
      <c r="E28" s="648"/>
      <c r="F28" s="648"/>
      <c r="G28" s="648"/>
      <c r="H28" s="648"/>
      <c r="I28" s="648"/>
      <c r="J28" s="648"/>
      <c r="K28" s="648"/>
      <c r="L28" s="648"/>
      <c r="M28" s="648"/>
      <c r="N28" s="648"/>
      <c r="O28" s="648"/>
      <c r="P28" s="648"/>
      <c r="Q28" s="648"/>
      <c r="R28" s="648"/>
      <c r="S28" s="648"/>
      <c r="T28" s="648"/>
      <c r="U28" s="648"/>
      <c r="V28" s="649"/>
      <c r="AC28" s="8"/>
      <c r="AD28" s="10" t="s">
        <v>113</v>
      </c>
      <c r="AE28" s="12" t="s">
        <v>114</v>
      </c>
      <c r="AF28" s="10" t="s">
        <v>114</v>
      </c>
      <c r="AG28" s="10" t="s">
        <v>111</v>
      </c>
      <c r="AH28" s="10" t="s">
        <v>110</v>
      </c>
      <c r="AI28" s="10" t="s">
        <v>110</v>
      </c>
      <c r="AJ28" s="6" t="s">
        <v>110</v>
      </c>
      <c r="AK28" s="6" t="s">
        <v>110</v>
      </c>
      <c r="AL28" s="11"/>
    </row>
    <row r="29" spans="1:39" ht="97.5" customHeight="1" thickBot="1" x14ac:dyDescent="0.35">
      <c r="A29" s="453"/>
      <c r="B29" s="675" t="s">
        <v>115</v>
      </c>
      <c r="C29" s="676"/>
      <c r="D29" s="676"/>
      <c r="E29" s="676"/>
      <c r="F29" s="676"/>
      <c r="G29" s="676"/>
      <c r="H29" s="676"/>
      <c r="I29" s="676"/>
      <c r="J29" s="676"/>
      <c r="K29" s="676"/>
      <c r="L29" s="676"/>
      <c r="M29" s="676"/>
      <c r="N29" s="676"/>
      <c r="O29" s="676"/>
      <c r="P29" s="676"/>
      <c r="Q29" s="676"/>
      <c r="R29" s="676"/>
      <c r="S29" s="676"/>
      <c r="T29" s="676"/>
      <c r="U29" s="676"/>
      <c r="V29" s="677"/>
      <c r="W29" s="11"/>
      <c r="X29" s="11"/>
      <c r="Y29" s="11"/>
      <c r="Z29" s="11"/>
      <c r="AA29" s="11"/>
      <c r="AB29" s="6"/>
      <c r="AC29" s="8"/>
      <c r="AD29" s="12" t="s">
        <v>116</v>
      </c>
      <c r="AE29" s="10" t="s">
        <v>102</v>
      </c>
      <c r="AF29" s="12" t="s">
        <v>102</v>
      </c>
      <c r="AG29" s="12" t="s">
        <v>117</v>
      </c>
      <c r="AH29" s="12" t="s">
        <v>118</v>
      </c>
      <c r="AI29" s="12" t="s">
        <v>118</v>
      </c>
      <c r="AJ29" s="6" t="s">
        <v>119</v>
      </c>
      <c r="AK29" s="6" t="s">
        <v>119</v>
      </c>
      <c r="AL29" s="11"/>
      <c r="AM29" s="11"/>
    </row>
    <row r="30" spans="1:39" ht="14.4" thickBot="1" x14ac:dyDescent="0.35">
      <c r="A30" s="454"/>
      <c r="B30" s="455"/>
      <c r="C30" s="455"/>
      <c r="D30" s="455"/>
      <c r="E30" s="455"/>
      <c r="F30" s="455"/>
      <c r="G30" s="455"/>
      <c r="H30" s="455"/>
      <c r="I30" s="455"/>
      <c r="J30" s="455"/>
      <c r="K30" s="455"/>
      <c r="L30" s="455"/>
      <c r="M30" s="455"/>
      <c r="N30" s="455"/>
      <c r="O30" s="455"/>
      <c r="P30" s="455"/>
      <c r="Q30" s="455"/>
      <c r="R30" s="455"/>
      <c r="S30" s="455"/>
      <c r="T30" s="455"/>
      <c r="U30" s="455"/>
      <c r="V30" s="456"/>
      <c r="W30" s="11"/>
      <c r="X30" s="11"/>
      <c r="Y30" s="11"/>
      <c r="Z30" s="11"/>
      <c r="AA30" s="11"/>
      <c r="AB30" s="6"/>
      <c r="AC30" s="8"/>
      <c r="AD30" s="10" t="s">
        <v>118</v>
      </c>
      <c r="AE30" s="10" t="s">
        <v>105</v>
      </c>
      <c r="AF30" s="10" t="s">
        <v>105</v>
      </c>
      <c r="AG30" s="10" t="s">
        <v>120</v>
      </c>
      <c r="AH30" s="10"/>
      <c r="AI30" s="10" t="s">
        <v>121</v>
      </c>
      <c r="AJ30" s="11" t="s">
        <v>122</v>
      </c>
      <c r="AK30" s="11" t="s">
        <v>122</v>
      </c>
      <c r="AL30" s="11"/>
      <c r="AM30" s="11"/>
    </row>
    <row r="31" spans="1:39" ht="15" customHeight="1" thickBot="1" x14ac:dyDescent="0.35">
      <c r="A31" s="654"/>
      <c r="B31" s="655"/>
      <c r="C31" s="655"/>
      <c r="D31" s="655"/>
      <c r="E31" s="655"/>
      <c r="F31" s="655"/>
      <c r="G31" s="655"/>
      <c r="H31" s="655"/>
      <c r="I31" s="655"/>
      <c r="J31" s="655"/>
      <c r="K31" s="655"/>
      <c r="L31" s="655"/>
      <c r="M31" s="655"/>
      <c r="N31" s="655"/>
      <c r="O31" s="655"/>
      <c r="P31" s="655"/>
      <c r="Q31" s="655"/>
      <c r="R31" s="655"/>
      <c r="S31" s="655"/>
      <c r="T31" s="655"/>
      <c r="U31" s="655"/>
      <c r="V31" s="656"/>
      <c r="W31" s="11"/>
      <c r="X31" s="11"/>
      <c r="Y31" s="11"/>
      <c r="Z31" s="11"/>
      <c r="AA31" s="11"/>
      <c r="AB31" s="6"/>
      <c r="AC31" s="10"/>
      <c r="AD31" s="10"/>
      <c r="AE31" s="10" t="s">
        <v>111</v>
      </c>
      <c r="AF31" s="10" t="s">
        <v>111</v>
      </c>
      <c r="AG31" s="10" t="s">
        <v>123</v>
      </c>
      <c r="AH31" s="10"/>
      <c r="AI31" s="10"/>
      <c r="AJ31" s="11"/>
      <c r="AK31" s="6"/>
      <c r="AL31" s="11"/>
      <c r="AM31" s="11"/>
    </row>
    <row r="32" spans="1:39" x14ac:dyDescent="0.3">
      <c r="A32" s="128"/>
      <c r="B32" s="129"/>
      <c r="C32" s="129"/>
      <c r="D32" s="130"/>
      <c r="E32" s="131"/>
      <c r="F32" s="131"/>
      <c r="G32" s="131"/>
      <c r="H32" s="132"/>
      <c r="I32" s="132"/>
      <c r="J32" s="132"/>
      <c r="K32" s="133"/>
      <c r="L32" s="133"/>
      <c r="M32" s="134"/>
      <c r="N32" s="134"/>
      <c r="O32" s="112"/>
      <c r="P32" s="112"/>
      <c r="Q32" s="112"/>
      <c r="R32" s="128"/>
      <c r="S32" s="112"/>
      <c r="T32" s="112"/>
      <c r="U32" s="112"/>
      <c r="V32" s="112"/>
      <c r="W32" s="11"/>
      <c r="X32" s="11"/>
      <c r="Y32" s="11"/>
      <c r="Z32" s="11"/>
      <c r="AA32" s="11"/>
      <c r="AB32" s="11"/>
      <c r="AC32" s="11"/>
      <c r="AD32" s="10"/>
      <c r="AE32" s="12" t="s">
        <v>110</v>
      </c>
      <c r="AF32" s="10" t="s">
        <v>110</v>
      </c>
      <c r="AG32" s="10" t="s">
        <v>124</v>
      </c>
      <c r="AH32" s="10"/>
      <c r="AI32" s="10"/>
      <c r="AJ32" s="11"/>
      <c r="AK32" s="6"/>
      <c r="AL32" s="11"/>
      <c r="AM32" s="11"/>
    </row>
    <row r="33" spans="1:39" ht="30.75" customHeight="1" x14ac:dyDescent="0.3">
      <c r="A33" s="128"/>
      <c r="B33" s="129"/>
      <c r="C33" s="129"/>
      <c r="D33" s="130"/>
      <c r="E33" s="131"/>
      <c r="F33" s="131"/>
      <c r="G33" s="131"/>
      <c r="H33" s="132"/>
      <c r="I33" s="132"/>
      <c r="J33" s="132"/>
      <c r="K33" s="133"/>
      <c r="L33" s="133"/>
      <c r="M33" s="134"/>
      <c r="N33" s="134"/>
      <c r="O33" s="112"/>
      <c r="P33" s="112"/>
      <c r="Q33" s="112"/>
      <c r="R33" s="128"/>
      <c r="S33" s="112"/>
      <c r="T33" s="112"/>
      <c r="U33" s="112"/>
      <c r="V33" s="112"/>
      <c r="W33" s="11"/>
      <c r="X33" s="11"/>
      <c r="Y33" s="11"/>
      <c r="Z33" s="11"/>
      <c r="AA33" s="11"/>
      <c r="AB33" s="11"/>
      <c r="AC33" s="12"/>
      <c r="AD33" s="12"/>
      <c r="AE33" s="12" t="s">
        <v>120</v>
      </c>
      <c r="AF33" s="12" t="s">
        <v>120</v>
      </c>
      <c r="AG33" s="12" t="s">
        <v>35</v>
      </c>
      <c r="AH33" s="12"/>
      <c r="AI33" s="12"/>
      <c r="AJ33" s="11"/>
      <c r="AK33" s="11"/>
      <c r="AL33" s="11"/>
      <c r="AM33" s="11"/>
    </row>
    <row r="34" spans="1:39" x14ac:dyDescent="0.3">
      <c r="A34" s="128"/>
      <c r="B34" s="129"/>
      <c r="C34" s="129"/>
      <c r="D34" s="130"/>
      <c r="E34" s="131"/>
      <c r="F34" s="131"/>
      <c r="G34" s="131"/>
      <c r="H34" s="132"/>
      <c r="I34" s="132"/>
      <c r="J34" s="132"/>
      <c r="K34" s="133"/>
      <c r="L34" s="133"/>
      <c r="M34" s="134"/>
      <c r="N34" s="134"/>
      <c r="O34" s="112"/>
      <c r="P34" s="112"/>
      <c r="Q34" s="112"/>
      <c r="R34" s="128"/>
      <c r="S34" s="112"/>
      <c r="T34" s="112"/>
      <c r="U34" s="112"/>
      <c r="V34" s="112"/>
      <c r="W34" s="11"/>
      <c r="X34" s="11"/>
      <c r="Y34" s="11"/>
      <c r="Z34" s="11"/>
      <c r="AA34" s="11"/>
      <c r="AB34" s="6"/>
      <c r="AC34" s="10"/>
      <c r="AD34" s="12"/>
      <c r="AE34" s="12" t="s">
        <v>116</v>
      </c>
      <c r="AF34" s="12" t="s">
        <v>116</v>
      </c>
      <c r="AG34" s="12"/>
      <c r="AH34" s="12"/>
      <c r="AI34" s="12"/>
      <c r="AJ34" s="11"/>
      <c r="AK34" s="11"/>
      <c r="AL34" s="11"/>
      <c r="AM34" s="11"/>
    </row>
    <row r="35" spans="1:39" x14ac:dyDescent="0.3">
      <c r="A35" s="128"/>
      <c r="B35" s="129"/>
      <c r="C35" s="129"/>
      <c r="D35" s="130"/>
      <c r="E35" s="131"/>
      <c r="F35" s="131"/>
      <c r="G35" s="131"/>
      <c r="H35" s="132"/>
      <c r="I35" s="132"/>
      <c r="J35" s="132"/>
      <c r="K35" s="133"/>
      <c r="L35" s="133"/>
      <c r="M35" s="134"/>
      <c r="N35" s="134"/>
      <c r="O35" s="112"/>
      <c r="P35" s="112"/>
      <c r="Q35" s="112"/>
      <c r="R35" s="128"/>
      <c r="S35" s="112"/>
      <c r="T35" s="112"/>
      <c r="U35" s="112"/>
      <c r="V35" s="112"/>
      <c r="W35" s="11"/>
      <c r="X35" s="11"/>
      <c r="Y35" s="11"/>
      <c r="Z35" s="11"/>
      <c r="AA35" s="11"/>
      <c r="AB35" s="6"/>
      <c r="AC35" s="10"/>
      <c r="AD35" s="12"/>
      <c r="AE35" s="12" t="s">
        <v>118</v>
      </c>
      <c r="AF35" s="12" t="s">
        <v>118</v>
      </c>
      <c r="AG35" s="12"/>
      <c r="AH35" s="12"/>
      <c r="AI35" s="12"/>
      <c r="AJ35" s="11"/>
      <c r="AK35" s="11"/>
      <c r="AL35" s="11"/>
      <c r="AM35" s="11"/>
    </row>
    <row r="36" spans="1:39" x14ac:dyDescent="0.3">
      <c r="A36" s="128"/>
      <c r="B36" s="129"/>
      <c r="C36" s="129"/>
      <c r="D36" s="130"/>
      <c r="E36" s="131"/>
      <c r="F36" s="131"/>
      <c r="G36" s="131"/>
      <c r="H36" s="132"/>
      <c r="I36" s="132"/>
      <c r="J36" s="132"/>
      <c r="K36" s="133"/>
      <c r="L36" s="133"/>
      <c r="M36" s="134"/>
      <c r="N36" s="134"/>
      <c r="O36" s="112"/>
      <c r="P36" s="112"/>
      <c r="Q36" s="112"/>
      <c r="R36" s="128"/>
      <c r="S36" s="112"/>
      <c r="T36" s="112"/>
      <c r="U36" s="112"/>
      <c r="V36" s="112"/>
      <c r="W36" s="11"/>
      <c r="X36" s="11"/>
      <c r="Y36" s="11"/>
      <c r="Z36" s="11"/>
      <c r="AA36" s="11"/>
      <c r="AB36" s="6"/>
      <c r="AC36" s="10"/>
      <c r="AD36" s="12"/>
      <c r="AE36" s="12" t="s">
        <v>125</v>
      </c>
      <c r="AF36" s="12" t="s">
        <v>122</v>
      </c>
      <c r="AG36" s="12"/>
      <c r="AH36" s="12"/>
      <c r="AI36" s="12"/>
      <c r="AK36" s="11"/>
      <c r="AL36" s="11"/>
      <c r="AM36" s="11"/>
    </row>
    <row r="37" spans="1:39" x14ac:dyDescent="0.3">
      <c r="A37" s="26"/>
      <c r="B37" s="27"/>
      <c r="C37" s="27"/>
      <c r="D37" s="28"/>
      <c r="E37" s="29"/>
      <c r="F37" s="29"/>
      <c r="G37" s="29"/>
      <c r="H37" s="30"/>
      <c r="I37" s="30"/>
      <c r="J37" s="30"/>
      <c r="K37" s="31"/>
      <c r="L37" s="31"/>
      <c r="M37" s="32"/>
      <c r="N37" s="32"/>
      <c r="O37" s="11"/>
      <c r="P37" s="11"/>
      <c r="Q37" s="11"/>
      <c r="R37" s="26"/>
      <c r="S37" s="11"/>
      <c r="T37" s="11"/>
      <c r="U37" s="11"/>
      <c r="V37" s="11"/>
      <c r="W37" s="11"/>
      <c r="X37" s="11"/>
      <c r="Y37" s="11"/>
      <c r="Z37" s="11"/>
      <c r="AA37" s="11"/>
      <c r="AB37" s="11"/>
      <c r="AC37" s="12"/>
      <c r="AD37" s="12"/>
      <c r="AE37" s="11" t="s">
        <v>126</v>
      </c>
      <c r="AF37" s="12" t="s">
        <v>126</v>
      </c>
      <c r="AG37" s="12"/>
      <c r="AK37" s="11"/>
      <c r="AL37" s="11"/>
      <c r="AM37" s="11"/>
    </row>
    <row r="38" spans="1:39" x14ac:dyDescent="0.3">
      <c r="A38" s="26"/>
      <c r="B38" s="27"/>
      <c r="C38" s="27"/>
      <c r="D38" s="28"/>
      <c r="E38" s="29"/>
      <c r="F38" s="29"/>
      <c r="G38" s="29"/>
      <c r="H38" s="30"/>
      <c r="I38" s="30"/>
      <c r="J38" s="30"/>
      <c r="K38" s="31"/>
      <c r="L38" s="31"/>
      <c r="M38" s="32"/>
      <c r="N38" s="32"/>
      <c r="O38" s="11"/>
      <c r="P38" s="11"/>
      <c r="Q38" s="11"/>
      <c r="R38" s="26"/>
      <c r="S38" s="11"/>
      <c r="T38" s="11"/>
      <c r="U38" s="11"/>
      <c r="V38" s="11"/>
      <c r="W38" s="11"/>
      <c r="X38" s="11"/>
      <c r="Y38" s="11"/>
      <c r="Z38" s="11"/>
      <c r="AA38" s="11"/>
      <c r="AB38" s="11"/>
      <c r="AC38" s="12"/>
      <c r="AD38" s="11"/>
      <c r="AF38" s="11"/>
      <c r="AG38" s="11"/>
      <c r="AH38" s="11"/>
      <c r="AI38" s="11"/>
      <c r="AK38" s="11"/>
      <c r="AL38" s="11"/>
      <c r="AM38" s="11"/>
    </row>
    <row r="39" spans="1:39" x14ac:dyDescent="0.3">
      <c r="A39" s="26"/>
      <c r="B39" s="27"/>
      <c r="C39" s="27"/>
      <c r="D39" s="28"/>
      <c r="E39" s="29"/>
      <c r="F39" s="29"/>
      <c r="G39" s="29"/>
      <c r="H39" s="30"/>
      <c r="I39" s="30"/>
      <c r="J39" s="30"/>
      <c r="K39" s="31"/>
      <c r="L39" s="31"/>
      <c r="M39" s="32"/>
      <c r="N39" s="32"/>
      <c r="O39" s="11"/>
      <c r="P39" s="11"/>
      <c r="Q39" s="11"/>
      <c r="R39" s="26"/>
      <c r="S39" s="11"/>
      <c r="T39" s="11"/>
      <c r="U39" s="11"/>
      <c r="V39" s="11"/>
      <c r="W39" s="11"/>
      <c r="X39" s="11"/>
      <c r="Y39" s="11"/>
      <c r="Z39" s="11"/>
      <c r="AA39" s="11"/>
      <c r="AB39" s="11"/>
      <c r="AC39" s="12"/>
      <c r="AL39" s="11"/>
      <c r="AM39" s="11"/>
    </row>
    <row r="40" spans="1:39" x14ac:dyDescent="0.3">
      <c r="A40" s="26"/>
      <c r="B40" s="27"/>
      <c r="C40" s="27"/>
      <c r="D40" s="28"/>
      <c r="E40" s="29"/>
      <c r="F40" s="29"/>
      <c r="G40" s="29"/>
      <c r="H40" s="30"/>
      <c r="I40" s="30"/>
      <c r="J40" s="30"/>
      <c r="K40" s="31"/>
      <c r="L40" s="31"/>
      <c r="M40" s="32"/>
      <c r="N40" s="32"/>
      <c r="O40" s="11"/>
      <c r="P40" s="11"/>
      <c r="Q40" s="11"/>
      <c r="R40" s="26"/>
      <c r="S40" s="11"/>
      <c r="T40" s="11"/>
      <c r="U40" s="11"/>
      <c r="V40" s="11"/>
      <c r="W40" s="11"/>
      <c r="X40" s="11"/>
      <c r="Y40" s="11"/>
      <c r="Z40" s="11"/>
      <c r="AA40" s="11"/>
      <c r="AB40" s="11"/>
      <c r="AC40" s="12"/>
      <c r="AL40" s="11"/>
      <c r="AM40" s="11"/>
    </row>
    <row r="41" spans="1:39" x14ac:dyDescent="0.3">
      <c r="A41" s="26"/>
      <c r="B41" s="27"/>
      <c r="C41" s="27"/>
      <c r="D41" s="28"/>
      <c r="E41" s="29"/>
      <c r="F41" s="29"/>
      <c r="G41" s="29"/>
      <c r="H41" s="30"/>
      <c r="I41" s="30"/>
      <c r="J41" s="30"/>
      <c r="K41" s="31"/>
      <c r="L41" s="31"/>
      <c r="M41" s="32"/>
      <c r="N41" s="32"/>
      <c r="O41" s="11"/>
      <c r="P41" s="11"/>
      <c r="Q41" s="11"/>
      <c r="R41" s="26"/>
      <c r="S41" s="11"/>
      <c r="T41" s="11"/>
      <c r="U41" s="11"/>
      <c r="V41" s="11"/>
      <c r="W41" s="11"/>
      <c r="X41" s="11"/>
      <c r="Y41" s="11"/>
      <c r="Z41" s="11"/>
      <c r="AA41" s="11"/>
      <c r="AB41" s="11"/>
      <c r="AC41" s="12"/>
    </row>
    <row r="42" spans="1:39" x14ac:dyDescent="0.3">
      <c r="A42" s="26"/>
      <c r="B42" s="27"/>
      <c r="C42" s="27"/>
      <c r="D42" s="28"/>
      <c r="E42" s="29"/>
      <c r="F42" s="29"/>
      <c r="G42" s="29"/>
      <c r="H42" s="30"/>
      <c r="I42" s="30"/>
      <c r="J42" s="30"/>
      <c r="K42" s="31"/>
      <c r="L42" s="31"/>
      <c r="M42" s="32"/>
      <c r="N42" s="32"/>
      <c r="O42" s="11"/>
      <c r="P42" s="11"/>
      <c r="Q42" s="11"/>
      <c r="R42" s="26"/>
      <c r="S42" s="11"/>
      <c r="T42" s="11"/>
      <c r="U42" s="11"/>
      <c r="V42" s="11"/>
      <c r="W42" s="11"/>
      <c r="X42" s="11"/>
      <c r="Y42" s="11"/>
      <c r="Z42" s="11"/>
      <c r="AA42" s="11"/>
      <c r="AB42" s="11"/>
      <c r="AC42" s="11"/>
    </row>
    <row r="43" spans="1:39" x14ac:dyDescent="0.3">
      <c r="A43" s="26"/>
      <c r="B43" s="27"/>
      <c r="C43" s="27"/>
      <c r="D43" s="28"/>
      <c r="E43" s="29"/>
      <c r="F43" s="29"/>
      <c r="G43" s="29"/>
      <c r="H43" s="30"/>
      <c r="I43" s="30"/>
      <c r="J43" s="30"/>
      <c r="K43" s="31"/>
      <c r="L43" s="31"/>
      <c r="M43" s="32"/>
      <c r="N43" s="32"/>
      <c r="O43" s="11"/>
      <c r="P43" s="11"/>
      <c r="Q43" s="11"/>
      <c r="R43" s="26"/>
      <c r="S43" s="11"/>
      <c r="T43" s="11"/>
      <c r="U43" s="11"/>
      <c r="V43" s="11"/>
      <c r="W43" s="11"/>
      <c r="X43" s="11"/>
    </row>
    <row r="44" spans="1:39" x14ac:dyDescent="0.3">
      <c r="A44" s="26"/>
      <c r="B44" s="27"/>
      <c r="C44" s="27"/>
      <c r="D44" s="28"/>
      <c r="E44" s="29"/>
      <c r="F44" s="29"/>
      <c r="G44" s="29"/>
      <c r="H44" s="30"/>
      <c r="I44" s="30"/>
      <c r="J44" s="30"/>
      <c r="K44" s="31"/>
      <c r="L44" s="31"/>
      <c r="M44" s="32"/>
      <c r="N44" s="32"/>
      <c r="O44" s="11"/>
      <c r="P44" s="11"/>
      <c r="Q44" s="11"/>
      <c r="R44" s="26"/>
      <c r="S44" s="11"/>
      <c r="T44" s="11"/>
      <c r="U44" s="11"/>
      <c r="V44" s="11"/>
      <c r="W44" s="11"/>
      <c r="X44" s="11"/>
    </row>
    <row r="45" spans="1:39" x14ac:dyDescent="0.3">
      <c r="A45" s="26"/>
      <c r="B45" s="27"/>
      <c r="C45" s="27"/>
      <c r="D45" s="28"/>
      <c r="E45" s="29"/>
      <c r="F45" s="29"/>
      <c r="G45" s="29"/>
      <c r="H45" s="30"/>
      <c r="I45" s="30"/>
      <c r="J45" s="30"/>
      <c r="K45" s="31"/>
      <c r="L45" s="31"/>
      <c r="M45" s="32"/>
      <c r="N45" s="32"/>
      <c r="O45" s="11"/>
      <c r="P45" s="11"/>
      <c r="Q45" s="11"/>
      <c r="R45" s="26"/>
      <c r="S45" s="11"/>
      <c r="T45" s="11"/>
      <c r="U45" s="11"/>
      <c r="V45" s="11"/>
      <c r="W45" s="11"/>
      <c r="X45" s="11"/>
    </row>
    <row r="46" spans="1:39" x14ac:dyDescent="0.3">
      <c r="A46" s="26"/>
      <c r="B46" s="27"/>
      <c r="C46" s="27"/>
      <c r="D46" s="28"/>
      <c r="E46" s="29"/>
      <c r="F46" s="29"/>
      <c r="G46" s="29"/>
      <c r="H46" s="30"/>
      <c r="I46" s="30"/>
      <c r="J46" s="30"/>
      <c r="K46" s="31"/>
      <c r="L46" s="31"/>
      <c r="M46" s="32"/>
      <c r="N46" s="32"/>
      <c r="O46" s="11"/>
      <c r="P46" s="11"/>
      <c r="Q46" s="11"/>
      <c r="R46" s="26"/>
      <c r="S46" s="11"/>
      <c r="T46" s="11"/>
      <c r="U46" s="11"/>
      <c r="V46" s="11"/>
      <c r="W46" s="11"/>
      <c r="X46" s="11"/>
    </row>
    <row r="47" spans="1:39" x14ac:dyDescent="0.3">
      <c r="A47" s="26"/>
      <c r="B47" s="27"/>
      <c r="C47" s="27"/>
      <c r="D47" s="28"/>
      <c r="E47" s="29"/>
      <c r="F47" s="29"/>
      <c r="G47" s="29"/>
      <c r="H47" s="30"/>
      <c r="I47" s="30"/>
      <c r="J47" s="30"/>
      <c r="K47" s="31"/>
      <c r="L47" s="31"/>
      <c r="M47" s="32"/>
      <c r="N47" s="32"/>
      <c r="O47" s="11"/>
      <c r="P47" s="11"/>
      <c r="Q47" s="11"/>
      <c r="R47" s="26"/>
      <c r="S47" s="11"/>
      <c r="T47" s="11"/>
      <c r="U47" s="11"/>
      <c r="V47" s="11"/>
      <c r="W47" s="11"/>
      <c r="X47" s="11"/>
    </row>
    <row r="48" spans="1:39" x14ac:dyDescent="0.3">
      <c r="W48" s="11"/>
      <c r="X48" s="11"/>
    </row>
    <row r="49" spans="23:24" x14ac:dyDescent="0.3">
      <c r="W49" s="11"/>
      <c r="X49" s="11"/>
    </row>
    <row r="50" spans="23:24" x14ac:dyDescent="0.3">
      <c r="W50" s="11"/>
      <c r="X50" s="11"/>
    </row>
  </sheetData>
  <sheetProtection algorithmName="SHA-512" hashValue="dTBbNMoNRsP1ladTz2Aq9D0CbTBgYXxJgv2KDKhylfFosjhODepVfQm150ciS2f7q6fWLRF5tr9r5q76KYbAGQ==" saltValue="7VUBtkRWb7F/C/y5bTr/OA==" spinCount="100000" sheet="1" objects="1" scenarios="1"/>
  <dataConsolidate link="1"/>
  <mergeCells count="32">
    <mergeCell ref="B4:C4"/>
    <mergeCell ref="B5:C5"/>
    <mergeCell ref="N6:O7"/>
    <mergeCell ref="F8:J8"/>
    <mergeCell ref="D4:G4"/>
    <mergeCell ref="D5:G5"/>
    <mergeCell ref="B6:C6"/>
    <mergeCell ref="D6:G6"/>
    <mergeCell ref="H6:I6"/>
    <mergeCell ref="I14:J14"/>
    <mergeCell ref="I11:J11"/>
    <mergeCell ref="B27:V27"/>
    <mergeCell ref="B29:V29"/>
    <mergeCell ref="I12:J12"/>
    <mergeCell ref="I18:J18"/>
    <mergeCell ref="I16:J16"/>
    <mergeCell ref="D3:G3"/>
    <mergeCell ref="B28:V28"/>
    <mergeCell ref="I13:J13"/>
    <mergeCell ref="B3:C3"/>
    <mergeCell ref="A31:V31"/>
    <mergeCell ref="B10:V10"/>
    <mergeCell ref="U3:V7"/>
    <mergeCell ref="F9:J9"/>
    <mergeCell ref="P8:V9"/>
    <mergeCell ref="K9:L9"/>
    <mergeCell ref="K8:L8"/>
    <mergeCell ref="I21:J21"/>
    <mergeCell ref="I19:J19"/>
    <mergeCell ref="I20:J20"/>
    <mergeCell ref="I17:J17"/>
    <mergeCell ref="I15:J15"/>
  </mergeCells>
  <conditionalFormatting sqref="V12:V21">
    <cfRule type="beginsWith" dxfId="82" priority="119" operator="beginsWith" text="Check">
      <formula>LEFT(V12,LEN("Check"))="Check"</formula>
    </cfRule>
    <cfRule type="beginsWith" dxfId="81" priority="304" operator="beginsWith" text="Enter">
      <formula>LEFT(V12,LEN("Enter"))="Enter"</formula>
    </cfRule>
  </conditionalFormatting>
  <conditionalFormatting sqref="M11 P11">
    <cfRule type="expression" dxfId="80" priority="373" stopIfTrue="1">
      <formula>#REF!="M"</formula>
    </cfRule>
  </conditionalFormatting>
  <conditionalFormatting sqref="V25">
    <cfRule type="beginsWith" dxfId="79" priority="108" operator="beginsWith" text="Complete">
      <formula>LEFT(V25,LEN("Complete"))="Complete"</formula>
    </cfRule>
    <cfRule type="beginsWith" dxfId="78" priority="109" operator="beginsWith" text="Check">
      <formula>LEFT(V25,LEN("Check"))="Check"</formula>
    </cfRule>
    <cfRule type="containsText" dxfId="77" priority="120" operator="containsText" text="Client additional only">
      <formula>NOT(ISERROR(SEARCH("Client additional only",V25)))</formula>
    </cfRule>
    <cfRule type="containsText" dxfId="76" priority="121" operator="containsText" text="Non-Compliant">
      <formula>NOT(ISERROR(SEARCH("Non-Compliant",V25)))</formula>
    </cfRule>
    <cfRule type="containsText" dxfId="75" priority="122" operator="containsText" text="Compliant with client additional">
      <formula>NOT(ISERROR(SEARCH("Compliant with client additional",V25)))</formula>
    </cfRule>
  </conditionalFormatting>
  <conditionalFormatting sqref="K12:L21">
    <cfRule type="expression" dxfId="74" priority="89" stopIfTrue="1">
      <formula>$V12="Check Work Type"</formula>
    </cfRule>
  </conditionalFormatting>
  <conditionalFormatting sqref="I12">
    <cfRule type="expression" dxfId="73" priority="88" stopIfTrue="1">
      <formula>$V12="Check Work Type"</formula>
    </cfRule>
  </conditionalFormatting>
  <conditionalFormatting sqref="Q3">
    <cfRule type="expression" dxfId="72" priority="51">
      <formula>$D$4="Recycling Fund"</formula>
    </cfRule>
  </conditionalFormatting>
  <conditionalFormatting sqref="K9">
    <cfRule type="containsText" dxfId="71" priority="37" operator="containsText" text="Complete Salix Funding Requested">
      <formula>NOT(ISERROR(SEARCH("Complete Salix Funding Requested",K9)))</formula>
    </cfRule>
    <cfRule type="cellIs" dxfId="70" priority="38" operator="equal">
      <formula>"Enter site life"</formula>
    </cfRule>
    <cfRule type="cellIs" dxfId="69" priority="39" operator="equal">
      <formula>"Enter Total Project Cost"</formula>
    </cfRule>
    <cfRule type="cellIs" dxfId="68" priority="40" operator="equal">
      <formula>"Enter % of cost"</formula>
    </cfRule>
  </conditionalFormatting>
  <conditionalFormatting sqref="K9:L9">
    <cfRule type="containsText" dxfId="67" priority="35" operator="containsText" text="Funding Exceeds Total Value">
      <formula>NOT(ISERROR(SEARCH("Funding Exceeds Total Value",K9)))</formula>
    </cfRule>
    <cfRule type="containsText" dxfId="66" priority="36" operator="containsText" text="Complete Total Value of Projects">
      <formula>NOT(ISERROR(SEARCH("Complete Total Value of Projects",K9)))</formula>
    </cfRule>
  </conditionalFormatting>
  <conditionalFormatting sqref="I13">
    <cfRule type="expression" dxfId="65" priority="9" stopIfTrue="1">
      <formula>$V13="Check Work Type"</formula>
    </cfRule>
  </conditionalFormatting>
  <conditionalFormatting sqref="I14">
    <cfRule type="expression" dxfId="64" priority="8" stopIfTrue="1">
      <formula>$V14="Check Work Type"</formula>
    </cfRule>
  </conditionalFormatting>
  <conditionalFormatting sqref="I15">
    <cfRule type="expression" dxfId="63" priority="7" stopIfTrue="1">
      <formula>$V15="Check Work Type"</formula>
    </cfRule>
  </conditionalFormatting>
  <conditionalFormatting sqref="I16">
    <cfRule type="expression" dxfId="62" priority="6" stopIfTrue="1">
      <formula>$V16="Check Work Type"</formula>
    </cfRule>
  </conditionalFormatting>
  <conditionalFormatting sqref="I17">
    <cfRule type="expression" dxfId="61" priority="5" stopIfTrue="1">
      <formula>$V17="Check Work Type"</formula>
    </cfRule>
  </conditionalFormatting>
  <conditionalFormatting sqref="I18">
    <cfRule type="expression" dxfId="60" priority="4" stopIfTrue="1">
      <formula>$V18="Check Work Type"</formula>
    </cfRule>
  </conditionalFormatting>
  <conditionalFormatting sqref="I19">
    <cfRule type="expression" dxfId="59" priority="3" stopIfTrue="1">
      <formula>$V19="Check Work Type"</formula>
    </cfRule>
  </conditionalFormatting>
  <conditionalFormatting sqref="I20">
    <cfRule type="expression" dxfId="58" priority="2" stopIfTrue="1">
      <formula>$V20="Check Work Type"</formula>
    </cfRule>
  </conditionalFormatting>
  <conditionalFormatting sqref="I21">
    <cfRule type="expression" dxfId="57" priority="1" stopIfTrue="1">
      <formula>$V21="Check Work Type"</formula>
    </cfRule>
  </conditionalFormatting>
  <dataValidations xWindow="453" yWindow="461" count="17">
    <dataValidation type="list" allowBlank="1" showInputMessage="1" showErrorMessage="1" sqref="B26 D12:D21" xr:uid="{00000000-0002-0000-0300-000001000000}">
      <formula1>Energy_Types</formula1>
    </dataValidation>
    <dataValidation type="list" allowBlank="1" showInputMessage="1" showErrorMessage="1" sqref="H12:H21" xr:uid="{00000000-0002-0000-0300-000002000000}">
      <formula1>Project_type</formula1>
    </dataValidation>
    <dataValidation type="date" allowBlank="1" showInputMessage="1" showErrorMessage="1" sqref="B9" xr:uid="{00000000-0002-0000-0300-000003000000}">
      <formula1>40179</formula1>
      <formula2>46022</formula2>
    </dataValidation>
    <dataValidation type="decimal" allowBlank="1" showInputMessage="1" showErrorMessage="1" errorTitle="Please review" error="Please enter site life as a number only" sqref="E9" xr:uid="{00000000-0002-0000-0300-000004000000}">
      <formula1>0.1</formula1>
      <formula2>100000</formula2>
    </dataValidation>
    <dataValidation type="decimal" allowBlank="1" showInputMessage="1" showErrorMessage="1" errorTitle="Invalid Value" error="Please enter a value between 1% and 100%" sqref="M9" xr:uid="{00000000-0002-0000-0300-000005000000}">
      <formula1>0</formula1>
      <formula2>1</formula2>
    </dataValidation>
    <dataValidation type="decimal" operator="lessThan" allowBlank="1" showInputMessage="1" showErrorMessage="1" errorTitle="Invalid Entry" error="Please enter your energy price in the box." sqref="E12:E21" xr:uid="{00000000-0002-0000-0300-000006000000}">
      <formula1>999</formula1>
    </dataValidation>
    <dataValidation type="date" allowBlank="1" showInputMessage="1" showErrorMessage="1" promptTitle="GUIDANCE NOTE" prompt="Please enter a realistic date for project completion. Projects must be completed within 9 months of the commitment date." sqref="C9" xr:uid="{00000000-0002-0000-0300-000007000000}">
      <formula1>40179</formula1>
      <formula2>46022</formula2>
    </dataValidation>
    <dataValidation type="decimal" operator="greaterThanOrEqual" allowBlank="1" showInputMessage="1" showErrorMessage="1" error="Please enter a numerical value in kWh." promptTitle="GUIDANCE NOTE" prompt="Enter energy currently consumed by the existing plant/equipment concerned." sqref="K12:K21" xr:uid="{00000000-0002-0000-0300-000008000000}">
      <formula1>0</formula1>
    </dataValidation>
    <dataValidation type="decimal" operator="greaterThanOrEqual" allowBlank="1" showInputMessage="1" showErrorMessage="1" error="Please enter a numerical value in kWh." promptTitle="GUIDANCE NOTE" prompt="Enter estimated post-project energy consumption for the plant/equipment concerned." sqref="L12:L21" xr:uid="{00000000-0002-0000-0300-000009000000}">
      <formula1>0</formula1>
    </dataValidation>
    <dataValidation allowBlank="1" showInputMessage="1" showErrorMessage="1" errorTitle="Invalid Entry" error="Please enter value as a number" promptTitle="GUIDANCE NOTE" prompt="Please enter the total value of your projects." sqref="K9" xr:uid="{00000000-0002-0000-0300-00000A000000}"/>
    <dataValidation type="decimal" allowBlank="1" showInputMessage="1" showErrorMessage="1" errorTitle="Invalid Entry" error="Please enter funding as a number" promptTitle="GUIDANCE NOTE" prompt="Enter the value you are applying to Salix for. " sqref="L9" xr:uid="{00000000-0002-0000-0300-00000B000000}">
      <formula1>0</formula1>
      <formula2>9999999999999990000</formula2>
    </dataValidation>
    <dataValidation allowBlank="1" showInputMessage="1" showErrorMessage="1" errorTitle="Please review" error="Please enter site life as a number only" sqref="F9:J9" xr:uid="{9534A42A-C414-4038-A213-32B9042DABEA}"/>
    <dataValidation type="list" allowBlank="1" showInputMessage="1" showErrorMessage="1" sqref="D6:G6" xr:uid="{5EE183B7-F3CB-40F2-80F4-B9FDFE80355D}">
      <formula1>INDIRECT($AL$20)</formula1>
    </dataValidation>
    <dataValidation type="decimal" operator="lessThan" allowBlank="1" showInputMessage="1" showErrorMessage="1" errorTitle="Invalid Entry" error="Please enter your energy price in the box." promptTitle="GUIDANCE NOTE:" prompt="To calculate forecast energy cost see 'Guidance Notes' tab" sqref="F12:F21" xr:uid="{F9A6EA63-8EC3-4FAA-8C6B-E281B69EC092}">
      <formula1>999</formula1>
    </dataValidation>
    <dataValidation type="decimal" allowBlank="1" showInputMessage="1" showErrorMessage="1" errorTitle="Invalid Entry" error="Please enter value as a number" promptTitle="GUIDANCE NOTE" prompt="Please enter the total cost of this measure." sqref="O12:O21" xr:uid="{9983E6CF-43E3-4F23-9B37-7B822DFF1F95}">
      <formula1>0</formula1>
      <formula2>9999999999999990000</formula2>
    </dataValidation>
    <dataValidation type="list" allowBlank="1" showInputMessage="1" showErrorMessage="1" sqref="I12:I21" xr:uid="{00000000-0002-0000-0300-000000000000}">
      <formula1>INDIRECT($Z12)</formula1>
    </dataValidation>
    <dataValidation type="decimal" operator="lessThan" allowBlank="1" showInputMessage="1" errorTitle="Invalid Entry" error="Please enter your energy price in the box." sqref="G12:G21" xr:uid="{9CE37712-AF91-41F6-8371-F1251336A406}">
      <formula1>999</formula1>
    </dataValidation>
  </dataValidations>
  <pageMargins left="0.23622047244094491" right="0.23622047244094491" top="0.35433070866141736" bottom="0.35433070866141736" header="0.31496062992125984" footer="0.31496062992125984"/>
  <pageSetup paperSize="9" scale="40" fitToHeight="0" orientation="landscape" horizontalDpi="525" verticalDpi="525" r:id="rId1"/>
  <drawing r:id="rId2"/>
  <extLst>
    <ext xmlns:x14="http://schemas.microsoft.com/office/spreadsheetml/2009/9/main" uri="{78C0D931-6437-407d-A8EE-F0AAD7539E65}">
      <x14:conditionalFormattings>
        <x14:conditionalFormatting xmlns:xm="http://schemas.microsoft.com/office/excel/2006/main">
          <x14:cfRule type="cellIs" priority="379" stopIfTrue="1" operator="greaterThan" id="{367CE04A-04FE-4261-B258-F8C50D58E349}">
            <xm:f>'Extra look-up'!$F$51</xm:f>
            <x14:dxf>
              <font>
                <color rgb="FFFF0000"/>
              </font>
              <fill>
                <patternFill>
                  <bgColor theme="5" tint="0.79998168889431442"/>
                </patternFill>
              </fill>
            </x14:dxf>
          </x14:cfRule>
          <xm:sqref>Q25</xm:sqref>
        </x14:conditionalFormatting>
        <x14:conditionalFormatting xmlns:xm="http://schemas.microsoft.com/office/excel/2006/main">
          <x14:cfRule type="cellIs" priority="384" stopIfTrue="1" operator="greaterThan" id="{AEB13788-B7CD-44E4-8F7A-C9D6A802DD28}">
            <xm:f>'Extra look-up'!$G$51</xm:f>
            <x14:dxf>
              <font>
                <color rgb="FFFF0000"/>
              </font>
              <fill>
                <patternFill>
                  <fgColor theme="0"/>
                  <bgColor theme="5" tint="0.79998168889431442"/>
                </patternFill>
              </fill>
            </x14:dxf>
          </x14:cfRule>
          <xm:sqref>U25</xm:sqref>
        </x14:conditionalFormatting>
      </x14:conditionalFormattings>
    </ext>
    <ext xmlns:x14="http://schemas.microsoft.com/office/spreadsheetml/2009/9/main" uri="{CCE6A557-97BC-4b89-ADB6-D9C93CAAB3DF}">
      <x14:dataValidations xmlns:xm="http://schemas.microsoft.com/office/excel/2006/main" xWindow="453" yWindow="461" count="2">
        <x14:dataValidation type="list" allowBlank="1" showInputMessage="1" showErrorMessage="1" xr:uid="{761D511B-7277-4477-A9F2-784F61B192D1}">
          <x14:formula1>
            <xm:f>INDIRECT('Extra look-up'!$F$55)</xm:f>
          </x14:formula1>
          <xm:sqref>D5:G5</xm:sqref>
        </x14:dataValidation>
        <x14:dataValidation type="list" allowBlank="1" showInputMessage="1" showErrorMessage="1" xr:uid="{EBC6AC3F-E81F-4AAD-B800-69CC55FD6B2C}">
          <x14:formula1>
            <xm:f>'Extra look-up'!$D$59:$D$62</xm:f>
          </x14:formula1>
          <xm:sqref>D4:G4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562C7-FD81-4BAE-B22B-AC27136CFB35}">
  <sheetPr codeName="Sheet11">
    <tabColor rgb="FF382573"/>
    <pageSetUpPr fitToPage="1"/>
  </sheetPr>
  <dimension ref="B1:R97"/>
  <sheetViews>
    <sheetView showGridLines="0" zoomScale="85" zoomScaleNormal="85" workbookViewId="0">
      <selection activeCell="G77" sqref="G77"/>
    </sheetView>
  </sheetViews>
  <sheetFormatPr defaultColWidth="9.109375" defaultRowHeight="15.6" x14ac:dyDescent="0.25"/>
  <cols>
    <col min="1" max="1" width="3.5546875" style="36" customWidth="1"/>
    <col min="2" max="2" width="41" style="37" customWidth="1"/>
    <col min="3" max="3" width="34.44140625" style="36" bestFit="1" customWidth="1"/>
    <col min="4" max="8" width="20.5546875" style="36" customWidth="1"/>
    <col min="9" max="17" width="9.109375" style="36" hidden="1" customWidth="1"/>
    <col min="18" max="28" width="9.109375" style="36" customWidth="1"/>
    <col min="29" max="16384" width="9.109375" style="36"/>
  </cols>
  <sheetData>
    <row r="1" spans="2:18" ht="16.2" thickBot="1" x14ac:dyDescent="0.3"/>
    <row r="2" spans="2:18" x14ac:dyDescent="0.2">
      <c r="B2" s="217"/>
      <c r="C2" s="218"/>
      <c r="D2" s="218"/>
      <c r="E2" s="218"/>
      <c r="F2" s="218"/>
      <c r="G2" s="218"/>
      <c r="H2" s="219"/>
    </row>
    <row r="3" spans="2:18" ht="19.8" x14ac:dyDescent="0.3">
      <c r="B3" s="220" t="s">
        <v>127</v>
      </c>
      <c r="C3" s="196"/>
      <c r="D3" s="196"/>
      <c r="E3" s="196"/>
      <c r="F3" s="196"/>
      <c r="G3" s="196"/>
      <c r="H3" s="221"/>
    </row>
    <row r="4" spans="2:18" ht="19.8" x14ac:dyDescent="0.3">
      <c r="B4" s="220"/>
      <c r="C4" s="196"/>
      <c r="D4" s="196"/>
      <c r="E4" s="196"/>
      <c r="F4" s="196"/>
      <c r="G4" s="196"/>
      <c r="H4" s="221"/>
    </row>
    <row r="5" spans="2:18" ht="16.2" x14ac:dyDescent="0.25">
      <c r="B5" s="222" t="s">
        <v>128</v>
      </c>
      <c r="C5" s="212"/>
      <c r="D5" s="212"/>
      <c r="E5" s="212"/>
      <c r="F5" s="212"/>
      <c r="G5" s="212"/>
      <c r="H5" s="223"/>
    </row>
    <row r="6" spans="2:18" ht="15.9" customHeight="1" x14ac:dyDescent="0.25">
      <c r="B6" s="695"/>
      <c r="C6" s="696"/>
      <c r="D6" s="696"/>
      <c r="E6" s="696"/>
      <c r="F6" s="696"/>
      <c r="G6" s="696"/>
      <c r="H6" s="697"/>
    </row>
    <row r="7" spans="2:18" ht="22.2" x14ac:dyDescent="0.25">
      <c r="B7" s="224" t="s">
        <v>129</v>
      </c>
      <c r="C7" s="225"/>
      <c r="D7" s="225"/>
      <c r="E7" s="225"/>
      <c r="F7" s="225"/>
      <c r="G7" s="225"/>
      <c r="H7" s="226"/>
    </row>
    <row r="8" spans="2:18" ht="16.2" x14ac:dyDescent="0.25">
      <c r="B8" s="227"/>
      <c r="C8" s="212"/>
      <c r="D8" s="212"/>
      <c r="E8" s="212"/>
      <c r="F8" s="212"/>
      <c r="G8" s="212"/>
      <c r="H8" s="223"/>
    </row>
    <row r="9" spans="2:18" ht="19.8" x14ac:dyDescent="0.25">
      <c r="B9" s="327" t="s">
        <v>130</v>
      </c>
      <c r="C9" s="698"/>
      <c r="D9" s="699"/>
      <c r="E9" s="699"/>
      <c r="F9" s="699"/>
      <c r="G9" s="699"/>
      <c r="H9" s="700"/>
    </row>
    <row r="10" spans="2:18" ht="16.2" x14ac:dyDescent="0.25">
      <c r="B10" s="224"/>
      <c r="C10" s="212"/>
      <c r="D10" s="212"/>
      <c r="E10" s="212"/>
      <c r="F10" s="212"/>
      <c r="G10" s="212"/>
      <c r="H10" s="223"/>
      <c r="J10" s="37"/>
      <c r="K10" s="37"/>
      <c r="L10" s="37"/>
      <c r="M10" s="37"/>
      <c r="N10" s="37"/>
      <c r="O10" s="37"/>
      <c r="P10" s="37"/>
      <c r="Q10" s="37"/>
      <c r="R10" s="37"/>
    </row>
    <row r="11" spans="2:18" ht="19.8" x14ac:dyDescent="0.25">
      <c r="B11" s="327" t="s">
        <v>131</v>
      </c>
      <c r="C11" s="701" t="str">
        <f>IF('Project Compliance Tool'!D3="","",'Project Compliance Tool'!D3)</f>
        <v/>
      </c>
      <c r="D11" s="702"/>
      <c r="E11" s="702"/>
      <c r="F11" s="702"/>
      <c r="G11" s="702"/>
      <c r="H11" s="703"/>
    </row>
    <row r="12" spans="2:18" ht="16.2" x14ac:dyDescent="0.25">
      <c r="B12" s="224"/>
      <c r="C12" s="212"/>
      <c r="D12" s="212"/>
      <c r="E12" s="212"/>
      <c r="F12" s="212"/>
      <c r="G12" s="212"/>
      <c r="H12" s="223"/>
    </row>
    <row r="13" spans="2:18" ht="19.8" x14ac:dyDescent="0.3">
      <c r="B13" s="327" t="s">
        <v>132</v>
      </c>
      <c r="C13" s="191"/>
      <c r="D13" s="212"/>
      <c r="E13" s="229"/>
      <c r="F13" s="212"/>
      <c r="G13" s="212"/>
      <c r="H13" s="223"/>
    </row>
    <row r="14" spans="2:18" ht="16.2" x14ac:dyDescent="0.25">
      <c r="B14" s="224"/>
      <c r="C14" s="212"/>
      <c r="D14" s="212"/>
      <c r="E14" s="212"/>
      <c r="F14" s="713"/>
      <c r="G14" s="713"/>
      <c r="H14" s="223"/>
    </row>
    <row r="15" spans="2:18" ht="16.2" x14ac:dyDescent="0.25">
      <c r="B15" s="224" t="s">
        <v>133</v>
      </c>
      <c r="C15" s="212"/>
      <c r="D15" s="212"/>
      <c r="E15" s="197"/>
      <c r="F15" s="714" t="s">
        <v>134</v>
      </c>
      <c r="G15" s="714"/>
      <c r="H15" s="223"/>
    </row>
    <row r="16" spans="2:18" ht="15.75" customHeight="1" x14ac:dyDescent="0.25">
      <c r="B16" s="228" t="s">
        <v>135</v>
      </c>
      <c r="C16" s="691"/>
      <c r="D16" s="691"/>
      <c r="E16" s="198"/>
      <c r="F16" s="693" t="s">
        <v>136</v>
      </c>
      <c r="G16" s="694"/>
      <c r="H16" s="230"/>
    </row>
    <row r="17" spans="2:18" ht="16.2" x14ac:dyDescent="0.25">
      <c r="B17" s="228" t="s">
        <v>137</v>
      </c>
      <c r="C17" s="691"/>
      <c r="D17" s="691"/>
      <c r="E17" s="212"/>
      <c r="F17" s="428"/>
      <c r="G17" s="200"/>
      <c r="H17" s="231"/>
    </row>
    <row r="18" spans="2:18" ht="15.75" customHeight="1" x14ac:dyDescent="0.25">
      <c r="B18" s="228" t="s">
        <v>138</v>
      </c>
      <c r="C18" s="727"/>
      <c r="D18" s="727"/>
      <c r="E18" s="212"/>
      <c r="F18" s="693" t="s">
        <v>139</v>
      </c>
      <c r="G18" s="694"/>
      <c r="H18" s="230"/>
    </row>
    <row r="19" spans="2:18" ht="16.2" x14ac:dyDescent="0.25">
      <c r="B19" s="228" t="s">
        <v>140</v>
      </c>
      <c r="C19" s="691"/>
      <c r="D19" s="691"/>
      <c r="E19" s="212"/>
      <c r="F19" s="428"/>
      <c r="G19" s="201"/>
      <c r="H19" s="232"/>
    </row>
    <row r="20" spans="2:18" ht="15.75" customHeight="1" x14ac:dyDescent="0.25">
      <c r="B20" s="228" t="s">
        <v>141</v>
      </c>
      <c r="C20" s="692"/>
      <c r="D20" s="692"/>
      <c r="E20" s="198"/>
      <c r="F20" s="693" t="s">
        <v>142</v>
      </c>
      <c r="G20" s="694"/>
      <c r="H20" s="230"/>
    </row>
    <row r="21" spans="2:18" ht="16.2" x14ac:dyDescent="0.25">
      <c r="B21" s="228" t="s">
        <v>143</v>
      </c>
      <c r="C21" s="691"/>
      <c r="D21" s="691"/>
      <c r="E21" s="212"/>
      <c r="F21" s="426"/>
      <c r="G21" s="201"/>
      <c r="H21" s="232"/>
      <c r="I21" s="38"/>
      <c r="J21" s="38"/>
    </row>
    <row r="22" spans="2:18" ht="15.75" customHeight="1" x14ac:dyDescent="0.25">
      <c r="B22" s="228" t="s">
        <v>144</v>
      </c>
      <c r="C22" s="692"/>
      <c r="D22" s="692"/>
      <c r="E22" s="198"/>
      <c r="F22" s="693" t="s">
        <v>145</v>
      </c>
      <c r="G22" s="694"/>
      <c r="H22" s="230"/>
    </row>
    <row r="23" spans="2:18" ht="16.2" x14ac:dyDescent="0.25">
      <c r="B23" s="228" t="s">
        <v>146</v>
      </c>
      <c r="C23" s="755"/>
      <c r="D23" s="756"/>
      <c r="E23" s="233"/>
      <c r="F23" s="426"/>
      <c r="G23" s="432"/>
      <c r="H23" s="438"/>
    </row>
    <row r="24" spans="2:18" ht="15.75" customHeight="1" x14ac:dyDescent="0.25">
      <c r="B24" s="228"/>
      <c r="C24" s="234"/>
      <c r="D24" s="234"/>
      <c r="E24" s="199"/>
      <c r="F24" s="693" t="s">
        <v>147</v>
      </c>
      <c r="G24" s="694"/>
      <c r="H24" s="230"/>
    </row>
    <row r="25" spans="2:18" ht="15.75" customHeight="1" x14ac:dyDescent="0.25">
      <c r="B25" s="224"/>
      <c r="C25" s="234"/>
      <c r="D25" s="234"/>
      <c r="E25" s="199"/>
      <c r="F25" s="428"/>
      <c r="G25" s="428"/>
      <c r="H25" s="439"/>
    </row>
    <row r="26" spans="2:18" ht="15.75" customHeight="1" x14ac:dyDescent="0.25">
      <c r="B26" s="224"/>
      <c r="C26" s="234"/>
      <c r="D26" s="234"/>
      <c r="E26" s="199"/>
      <c r="F26" s="693" t="s">
        <v>148</v>
      </c>
      <c r="G26" s="694"/>
      <c r="H26" s="235">
        <f>H16+H18+H20+H22+H24</f>
        <v>0</v>
      </c>
    </row>
    <row r="27" spans="2:18" ht="15.75" customHeight="1" x14ac:dyDescent="0.25">
      <c r="B27" s="224" t="s">
        <v>149</v>
      </c>
      <c r="C27" s="234"/>
      <c r="D27" s="234"/>
      <c r="E27" s="199"/>
      <c r="F27" s="428"/>
      <c r="G27" s="428"/>
      <c r="H27" s="424"/>
    </row>
    <row r="28" spans="2:18" ht="15.75" customHeight="1" x14ac:dyDescent="0.25">
      <c r="B28" s="719" t="s">
        <v>150</v>
      </c>
      <c r="C28" s="720"/>
      <c r="D28" s="720"/>
      <c r="E28" s="720"/>
      <c r="F28" s="720"/>
      <c r="G28" s="720"/>
      <c r="H28" s="742"/>
      <c r="I28" s="423"/>
    </row>
    <row r="29" spans="2:18" ht="15.75" customHeight="1" x14ac:dyDescent="0.25">
      <c r="B29" s="721" t="s">
        <v>151</v>
      </c>
      <c r="C29" s="722"/>
      <c r="D29" s="722"/>
      <c r="E29" s="722"/>
      <c r="F29" s="722"/>
      <c r="G29" s="722"/>
      <c r="H29" s="723"/>
    </row>
    <row r="30" spans="2:18" ht="14.25" customHeight="1" x14ac:dyDescent="0.25">
      <c r="B30" s="721"/>
      <c r="C30" s="722"/>
      <c r="D30" s="722"/>
      <c r="E30" s="722"/>
      <c r="F30" s="722"/>
      <c r="G30" s="722"/>
      <c r="H30" s="723"/>
    </row>
    <row r="31" spans="2:18" ht="115.5" customHeight="1" x14ac:dyDescent="0.25">
      <c r="B31" s="739"/>
      <c r="C31" s="740"/>
      <c r="D31" s="740"/>
      <c r="E31" s="740"/>
      <c r="F31" s="740"/>
      <c r="G31" s="740"/>
      <c r="H31" s="741"/>
    </row>
    <row r="32" spans="2:18" ht="7.5" customHeight="1" x14ac:dyDescent="0.25">
      <c r="B32" s="224"/>
      <c r="C32" s="234"/>
      <c r="D32" s="234"/>
      <c r="E32" s="199"/>
      <c r="F32" s="428"/>
      <c r="G32" s="428"/>
      <c r="H32" s="433"/>
      <c r="R32" s="423"/>
    </row>
    <row r="33" spans="2:18" ht="16.2" x14ac:dyDescent="0.25">
      <c r="B33" s="224" t="s">
        <v>152</v>
      </c>
      <c r="C33" s="234"/>
      <c r="D33" s="234"/>
      <c r="E33" s="233"/>
      <c r="F33" s="693"/>
      <c r="G33" s="693"/>
      <c r="H33" s="433"/>
      <c r="R33" s="423"/>
    </row>
    <row r="34" spans="2:18" x14ac:dyDescent="0.25">
      <c r="B34" s="719" t="s">
        <v>153</v>
      </c>
      <c r="C34" s="720"/>
      <c r="D34" s="720"/>
      <c r="E34" s="236"/>
      <c r="F34" s="715"/>
      <c r="G34" s="715"/>
      <c r="H34" s="242"/>
      <c r="R34" s="423"/>
    </row>
    <row r="35" spans="2:18" ht="15.75" customHeight="1" x14ac:dyDescent="0.25">
      <c r="B35" s="721" t="s">
        <v>154</v>
      </c>
      <c r="C35" s="722"/>
      <c r="D35" s="722"/>
      <c r="E35" s="722"/>
      <c r="F35" s="722"/>
      <c r="G35" s="722"/>
      <c r="H35" s="723"/>
    </row>
    <row r="36" spans="2:18" ht="15.75" customHeight="1" x14ac:dyDescent="0.25">
      <c r="B36" s="721"/>
      <c r="C36" s="722"/>
      <c r="D36" s="722"/>
      <c r="E36" s="722"/>
      <c r="F36" s="722"/>
      <c r="G36" s="722"/>
      <c r="H36" s="723"/>
    </row>
    <row r="37" spans="2:18" ht="15.75" customHeight="1" x14ac:dyDescent="0.25">
      <c r="B37" s="721"/>
      <c r="C37" s="722"/>
      <c r="D37" s="722"/>
      <c r="E37" s="722"/>
      <c r="F37" s="722"/>
      <c r="G37" s="722"/>
      <c r="H37" s="723"/>
    </row>
    <row r="38" spans="2:18" ht="9.9" customHeight="1" x14ac:dyDescent="0.25">
      <c r="B38" s="716"/>
      <c r="C38" s="717"/>
      <c r="D38" s="717"/>
      <c r="E38" s="717"/>
      <c r="F38" s="717"/>
      <c r="G38" s="717"/>
      <c r="H38" s="718"/>
    </row>
    <row r="39" spans="2:18" ht="115.5" customHeight="1" x14ac:dyDescent="0.25">
      <c r="B39" s="724"/>
      <c r="C39" s="725"/>
      <c r="D39" s="725"/>
      <c r="E39" s="725"/>
      <c r="F39" s="725"/>
      <c r="G39" s="725"/>
      <c r="H39" s="726"/>
    </row>
    <row r="40" spans="2:18" ht="18.75" customHeight="1" x14ac:dyDescent="0.25">
      <c r="B40" s="224" t="s">
        <v>155</v>
      </c>
      <c r="C40" s="434"/>
      <c r="D40" s="434"/>
      <c r="E40" s="434"/>
      <c r="F40" s="434"/>
      <c r="G40" s="434"/>
      <c r="H40" s="435"/>
    </row>
    <row r="41" spans="2:18" ht="17.25" customHeight="1" x14ac:dyDescent="0.25">
      <c r="B41" s="709" t="s">
        <v>156</v>
      </c>
      <c r="C41" s="710"/>
      <c r="D41" s="710"/>
      <c r="E41" s="710"/>
      <c r="F41" s="710"/>
      <c r="G41" s="434"/>
      <c r="H41" s="435"/>
    </row>
    <row r="42" spans="2:18" ht="11.1" customHeight="1" x14ac:dyDescent="0.25">
      <c r="B42" s="711"/>
      <c r="C42" s="712"/>
      <c r="D42" s="712"/>
      <c r="E42" s="712"/>
      <c r="F42" s="712"/>
      <c r="G42" s="434"/>
      <c r="H42" s="435"/>
    </row>
    <row r="43" spans="2:18" ht="115.5" customHeight="1" x14ac:dyDescent="0.25">
      <c r="B43" s="724"/>
      <c r="C43" s="725"/>
      <c r="D43" s="725"/>
      <c r="E43" s="725"/>
      <c r="F43" s="725"/>
      <c r="G43" s="725"/>
      <c r="H43" s="726"/>
    </row>
    <row r="44" spans="2:18" ht="16.2" x14ac:dyDescent="0.25">
      <c r="B44" s="224" t="s">
        <v>157</v>
      </c>
      <c r="C44" s="212"/>
      <c r="D44" s="212"/>
      <c r="E44" s="212"/>
      <c r="F44" s="212"/>
      <c r="G44" s="212"/>
      <c r="H44" s="223"/>
    </row>
    <row r="45" spans="2:18" ht="42" customHeight="1" x14ac:dyDescent="0.25">
      <c r="B45" s="716" t="s">
        <v>158</v>
      </c>
      <c r="C45" s="717"/>
      <c r="D45" s="717"/>
      <c r="E45" s="717"/>
      <c r="F45" s="717"/>
      <c r="G45" s="717"/>
      <c r="H45" s="718"/>
    </row>
    <row r="46" spans="2:18" ht="108" customHeight="1" x14ac:dyDescent="0.25">
      <c r="B46" s="704"/>
      <c r="C46" s="705"/>
      <c r="D46" s="705"/>
      <c r="E46" s="705"/>
      <c r="F46" s="705"/>
      <c r="G46" s="705"/>
      <c r="H46" s="706"/>
    </row>
    <row r="47" spans="2:18" ht="2.25" customHeight="1" x14ac:dyDescent="0.25">
      <c r="B47" s="224"/>
      <c r="C47" s="212"/>
      <c r="D47" s="212"/>
      <c r="E47" s="212"/>
      <c r="F47" s="212"/>
      <c r="G47" s="212"/>
      <c r="H47" s="223"/>
    </row>
    <row r="48" spans="2:18" ht="16.2" x14ac:dyDescent="0.25">
      <c r="B48" s="707" t="s">
        <v>159</v>
      </c>
      <c r="C48" s="708"/>
      <c r="D48" s="237"/>
      <c r="E48" s="237"/>
      <c r="F48" s="237"/>
      <c r="G48" s="212"/>
      <c r="H48" s="223"/>
    </row>
    <row r="49" spans="2:17" ht="59.1" customHeight="1" x14ac:dyDescent="0.25">
      <c r="B49" s="752" t="s">
        <v>160</v>
      </c>
      <c r="C49" s="753"/>
      <c r="D49" s="753"/>
      <c r="E49" s="753"/>
      <c r="F49" s="753"/>
      <c r="G49" s="753"/>
      <c r="H49" s="754"/>
    </row>
    <row r="50" spans="2:17" ht="108" customHeight="1" x14ac:dyDescent="0.25">
      <c r="B50" s="736"/>
      <c r="C50" s="737"/>
      <c r="D50" s="737"/>
      <c r="E50" s="737"/>
      <c r="F50" s="737"/>
      <c r="G50" s="737"/>
      <c r="H50" s="738"/>
    </row>
    <row r="51" spans="2:17" ht="8.25" customHeight="1" x14ac:dyDescent="0.25">
      <c r="B51" s="224"/>
      <c r="C51" s="212"/>
      <c r="D51" s="212"/>
      <c r="E51" s="212"/>
      <c r="F51" s="212"/>
      <c r="G51" s="212"/>
      <c r="H51" s="223"/>
    </row>
    <row r="52" spans="2:17" ht="16.2" x14ac:dyDescent="0.25">
      <c r="B52" s="224" t="s">
        <v>161</v>
      </c>
      <c r="C52" s="212"/>
      <c r="D52" s="212"/>
      <c r="E52" s="212"/>
      <c r="F52" s="212"/>
      <c r="G52" s="212"/>
      <c r="H52" s="223"/>
    </row>
    <row r="53" spans="2:17" ht="31.5" customHeight="1" x14ac:dyDescent="0.25">
      <c r="B53" s="731" t="s">
        <v>162</v>
      </c>
      <c r="C53" s="732"/>
      <c r="D53" s="732"/>
      <c r="E53" s="732"/>
      <c r="F53" s="732"/>
      <c r="G53" s="732"/>
      <c r="H53" s="733"/>
    </row>
    <row r="54" spans="2:17" ht="108" customHeight="1" x14ac:dyDescent="0.25">
      <c r="B54" s="704"/>
      <c r="C54" s="705"/>
      <c r="D54" s="705"/>
      <c r="E54" s="705"/>
      <c r="F54" s="705"/>
      <c r="G54" s="705"/>
      <c r="H54" s="706"/>
    </row>
    <row r="55" spans="2:17" ht="9" customHeight="1" x14ac:dyDescent="0.25">
      <c r="B55" s="224"/>
      <c r="C55" s="212"/>
      <c r="D55" s="212"/>
      <c r="E55" s="212"/>
      <c r="F55" s="212"/>
      <c r="G55" s="212"/>
      <c r="H55" s="223"/>
    </row>
    <row r="56" spans="2:17" ht="16.2" x14ac:dyDescent="0.25">
      <c r="B56" s="224" t="s">
        <v>163</v>
      </c>
      <c r="C56" s="212"/>
      <c r="D56" s="212"/>
      <c r="E56" s="212"/>
      <c r="F56" s="212"/>
      <c r="G56" s="212"/>
      <c r="H56" s="223"/>
    </row>
    <row r="57" spans="2:17" ht="84" customHeight="1" x14ac:dyDescent="0.25">
      <c r="B57" s="731" t="s">
        <v>164</v>
      </c>
      <c r="C57" s="732"/>
      <c r="D57" s="732"/>
      <c r="E57" s="732"/>
      <c r="F57" s="732"/>
      <c r="G57" s="732"/>
      <c r="H57" s="733"/>
    </row>
    <row r="58" spans="2:17" ht="32.25" customHeight="1" x14ac:dyDescent="0.25">
      <c r="B58" s="238" t="s">
        <v>165</v>
      </c>
      <c r="C58" s="202" t="s">
        <v>166</v>
      </c>
      <c r="D58" s="734" t="s">
        <v>167</v>
      </c>
      <c r="E58" s="734"/>
      <c r="F58" s="734"/>
      <c r="G58" s="734"/>
      <c r="H58" s="735"/>
    </row>
    <row r="59" spans="2:17" ht="39.9" customHeight="1" x14ac:dyDescent="0.25">
      <c r="B59" s="239"/>
      <c r="C59" s="192"/>
      <c r="D59" s="725"/>
      <c r="E59" s="725"/>
      <c r="F59" s="725"/>
      <c r="G59" s="725"/>
      <c r="H59" s="726"/>
      <c r="Q59" s="39" t="s">
        <v>168</v>
      </c>
    </row>
    <row r="60" spans="2:17" ht="39.9" customHeight="1" x14ac:dyDescent="0.25">
      <c r="B60" s="427"/>
      <c r="C60" s="192"/>
      <c r="D60" s="725"/>
      <c r="E60" s="725"/>
      <c r="F60" s="725"/>
      <c r="G60" s="725"/>
      <c r="H60" s="726"/>
      <c r="Q60" s="39" t="s">
        <v>169</v>
      </c>
    </row>
    <row r="61" spans="2:17" ht="39.9" customHeight="1" x14ac:dyDescent="0.25">
      <c r="B61" s="427"/>
      <c r="C61" s="192"/>
      <c r="D61" s="725"/>
      <c r="E61" s="725"/>
      <c r="F61" s="725"/>
      <c r="G61" s="725"/>
      <c r="H61" s="726"/>
      <c r="Q61" s="39" t="s">
        <v>170</v>
      </c>
    </row>
    <row r="62" spans="2:17" ht="39.9" customHeight="1" x14ac:dyDescent="0.25">
      <c r="B62" s="427"/>
      <c r="C62" s="192"/>
      <c r="D62" s="725"/>
      <c r="E62" s="725"/>
      <c r="F62" s="725"/>
      <c r="G62" s="725"/>
      <c r="H62" s="726"/>
    </row>
    <row r="63" spans="2:17" ht="39.9" customHeight="1" x14ac:dyDescent="0.25">
      <c r="B63" s="427"/>
      <c r="C63" s="192"/>
      <c r="D63" s="725"/>
      <c r="E63" s="725"/>
      <c r="F63" s="725"/>
      <c r="G63" s="725"/>
      <c r="H63" s="726"/>
    </row>
    <row r="64" spans="2:17" ht="39.9" customHeight="1" x14ac:dyDescent="0.25">
      <c r="B64" s="427"/>
      <c r="C64" s="192"/>
      <c r="D64" s="725"/>
      <c r="E64" s="725"/>
      <c r="F64" s="725"/>
      <c r="G64" s="725"/>
      <c r="H64" s="726"/>
    </row>
    <row r="65" spans="2:8" ht="39.9" customHeight="1" x14ac:dyDescent="0.25">
      <c r="B65" s="427"/>
      <c r="C65" s="192"/>
      <c r="D65" s="725"/>
      <c r="E65" s="725"/>
      <c r="F65" s="725"/>
      <c r="G65" s="725"/>
      <c r="H65" s="726"/>
    </row>
    <row r="66" spans="2:8" ht="39.9" customHeight="1" x14ac:dyDescent="0.25">
      <c r="B66" s="427"/>
      <c r="C66" s="192"/>
      <c r="D66" s="725"/>
      <c r="E66" s="725"/>
      <c r="F66" s="725"/>
      <c r="G66" s="725"/>
      <c r="H66" s="726"/>
    </row>
    <row r="67" spans="2:8" ht="16.2" x14ac:dyDescent="0.25">
      <c r="B67" s="224" t="s">
        <v>171</v>
      </c>
      <c r="C67" s="212"/>
      <c r="D67" s="212"/>
      <c r="E67" s="212"/>
      <c r="F67" s="212"/>
      <c r="G67" s="212"/>
      <c r="H67" s="223"/>
    </row>
    <row r="68" spans="2:8" ht="60" customHeight="1" x14ac:dyDescent="0.25">
      <c r="B68" s="731" t="s">
        <v>172</v>
      </c>
      <c r="C68" s="732"/>
      <c r="D68" s="732"/>
      <c r="E68" s="732"/>
      <c r="F68" s="732"/>
      <c r="G68" s="732"/>
      <c r="H68" s="733"/>
    </row>
    <row r="69" spans="2:8" ht="108" customHeight="1" x14ac:dyDescent="0.25">
      <c r="B69" s="704"/>
      <c r="C69" s="705"/>
      <c r="D69" s="705"/>
      <c r="E69" s="705"/>
      <c r="F69" s="705"/>
      <c r="G69" s="705"/>
      <c r="H69" s="706"/>
    </row>
    <row r="70" spans="2:8" ht="6.75" customHeight="1" x14ac:dyDescent="0.25">
      <c r="B70" s="224"/>
      <c r="C70" s="212"/>
      <c r="D70" s="212"/>
      <c r="E70" s="212"/>
      <c r="F70" s="212"/>
      <c r="G70" s="212"/>
      <c r="H70" s="223"/>
    </row>
    <row r="71" spans="2:8" ht="16.8" thickBot="1" x14ac:dyDescent="0.3">
      <c r="B71" s="224" t="s">
        <v>173</v>
      </c>
      <c r="C71" s="212"/>
      <c r="D71" s="212"/>
      <c r="E71" s="212"/>
      <c r="F71" s="212"/>
      <c r="G71" s="212"/>
      <c r="H71" s="223"/>
    </row>
    <row r="72" spans="2:8" ht="25.8" thickBot="1" x14ac:dyDescent="0.3">
      <c r="B72" s="337" t="s">
        <v>174</v>
      </c>
      <c r="C72" s="204" t="s">
        <v>175</v>
      </c>
      <c r="D72" s="205" t="s">
        <v>176</v>
      </c>
      <c r="E72" s="203" t="s">
        <v>177</v>
      </c>
      <c r="F72" s="204" t="s">
        <v>178</v>
      </c>
      <c r="G72" s="204" t="s">
        <v>179</v>
      </c>
      <c r="H72" s="223"/>
    </row>
    <row r="73" spans="2:8" ht="16.2" x14ac:dyDescent="0.25">
      <c r="B73" s="745" t="s">
        <v>180</v>
      </c>
      <c r="C73" s="206" t="s">
        <v>181</v>
      </c>
      <c r="D73" s="193"/>
      <c r="E73" s="193"/>
      <c r="F73" s="194"/>
      <c r="G73" s="194"/>
      <c r="H73" s="223"/>
    </row>
    <row r="74" spans="2:8" ht="16.2" x14ac:dyDescent="0.25">
      <c r="B74" s="746"/>
      <c r="C74" s="207" t="s">
        <v>182</v>
      </c>
      <c r="D74" s="195"/>
      <c r="E74" s="195"/>
      <c r="F74" s="194"/>
      <c r="G74" s="194"/>
      <c r="H74" s="223"/>
    </row>
    <row r="75" spans="2:8" ht="16.2" x14ac:dyDescent="0.25">
      <c r="B75" s="746" t="s">
        <v>183</v>
      </c>
      <c r="C75" s="207" t="s">
        <v>184</v>
      </c>
      <c r="D75" s="193"/>
      <c r="E75" s="193"/>
      <c r="F75" s="194"/>
      <c r="G75" s="194"/>
      <c r="H75" s="223"/>
    </row>
    <row r="76" spans="2:8" ht="16.2" x14ac:dyDescent="0.25">
      <c r="B76" s="746"/>
      <c r="C76" s="207" t="s">
        <v>185</v>
      </c>
      <c r="D76" s="195"/>
      <c r="E76" s="195"/>
      <c r="F76" s="194"/>
      <c r="G76" s="194"/>
      <c r="H76" s="223"/>
    </row>
    <row r="77" spans="2:8" ht="16.2" x14ac:dyDescent="0.25">
      <c r="B77" s="746"/>
      <c r="C77" s="207" t="s">
        <v>186</v>
      </c>
      <c r="D77" s="193"/>
      <c r="E77" s="193"/>
      <c r="F77" s="194"/>
      <c r="G77" s="194"/>
      <c r="H77" s="223"/>
    </row>
    <row r="78" spans="2:8" ht="16.2" x14ac:dyDescent="0.25">
      <c r="B78" s="746"/>
      <c r="C78" s="207" t="s">
        <v>187</v>
      </c>
      <c r="D78" s="195"/>
      <c r="E78" s="195"/>
      <c r="F78" s="194"/>
      <c r="G78" s="194"/>
      <c r="H78" s="223"/>
    </row>
    <row r="79" spans="2:8" ht="16.2" x14ac:dyDescent="0.25">
      <c r="B79" s="429" t="s">
        <v>188</v>
      </c>
      <c r="C79" s="207" t="s">
        <v>189</v>
      </c>
      <c r="D79" s="193"/>
      <c r="E79" s="193"/>
      <c r="F79" s="194"/>
      <c r="G79" s="194"/>
      <c r="H79" s="223"/>
    </row>
    <row r="80" spans="2:8" ht="3.75" customHeight="1" x14ac:dyDescent="0.25">
      <c r="B80" s="338"/>
      <c r="C80" s="208"/>
      <c r="D80" s="209"/>
      <c r="E80" s="209"/>
      <c r="F80" s="210"/>
      <c r="G80" s="210"/>
      <c r="H80" s="223"/>
    </row>
    <row r="81" spans="2:8" ht="16.2" x14ac:dyDescent="0.25">
      <c r="B81" s="340" t="s">
        <v>190</v>
      </c>
      <c r="C81" s="207" t="s">
        <v>191</v>
      </c>
      <c r="D81" s="193"/>
      <c r="E81" s="193"/>
      <c r="F81" s="194"/>
      <c r="G81" s="212"/>
      <c r="H81" s="223"/>
    </row>
    <row r="82" spans="2:8" ht="16.2" x14ac:dyDescent="0.25">
      <c r="B82" s="340" t="s">
        <v>192</v>
      </c>
      <c r="C82" s="207" t="s">
        <v>193</v>
      </c>
      <c r="D82" s="195"/>
      <c r="E82" s="195"/>
      <c r="F82" s="194"/>
      <c r="G82" s="212"/>
      <c r="H82" s="223"/>
    </row>
    <row r="83" spans="2:8" ht="16.2" x14ac:dyDescent="0.25">
      <c r="B83" s="341" t="s">
        <v>194</v>
      </c>
      <c r="C83" s="211" t="s">
        <v>195</v>
      </c>
      <c r="D83" s="214"/>
      <c r="E83" s="214"/>
      <c r="F83" s="215"/>
      <c r="G83" s="212"/>
      <c r="H83" s="223"/>
    </row>
    <row r="84" spans="2:8" ht="16.2" x14ac:dyDescent="0.25">
      <c r="B84" s="747" t="s">
        <v>196</v>
      </c>
      <c r="C84" s="328" t="s">
        <v>197</v>
      </c>
      <c r="D84" s="334"/>
      <c r="E84" s="335"/>
      <c r="F84" s="336"/>
      <c r="G84" s="212"/>
      <c r="H84" s="223"/>
    </row>
    <row r="85" spans="2:8" ht="16.2" x14ac:dyDescent="0.25">
      <c r="B85" s="747"/>
      <c r="C85" s="328" t="s">
        <v>198</v>
      </c>
      <c r="D85" s="329"/>
      <c r="E85" s="216"/>
      <c r="F85" s="330"/>
      <c r="G85" s="212"/>
      <c r="H85" s="223"/>
    </row>
    <row r="86" spans="2:8" ht="16.2" x14ac:dyDescent="0.25">
      <c r="B86" s="747"/>
      <c r="C86" s="328" t="s">
        <v>199</v>
      </c>
      <c r="D86" s="329"/>
      <c r="E86" s="216"/>
      <c r="F86" s="330"/>
      <c r="G86" s="212"/>
      <c r="H86" s="223"/>
    </row>
    <row r="87" spans="2:8" ht="16.2" x14ac:dyDescent="0.25">
      <c r="B87" s="747"/>
      <c r="C87" s="328" t="s">
        <v>200</v>
      </c>
      <c r="D87" s="329"/>
      <c r="E87" s="216"/>
      <c r="F87" s="330"/>
      <c r="G87" s="212"/>
      <c r="H87" s="223"/>
    </row>
    <row r="88" spans="2:8" ht="16.8" thickBot="1" x14ac:dyDescent="0.3">
      <c r="B88" s="748"/>
      <c r="C88" s="339" t="s">
        <v>201</v>
      </c>
      <c r="D88" s="331"/>
      <c r="E88" s="332"/>
      <c r="F88" s="333"/>
      <c r="G88" s="212"/>
      <c r="H88" s="223"/>
    </row>
    <row r="89" spans="2:8" ht="16.2" x14ac:dyDescent="0.25">
      <c r="B89" s="224"/>
      <c r="C89" s="212"/>
      <c r="D89" s="212"/>
      <c r="E89" s="212"/>
      <c r="F89" s="213">
        <f>SUM(F73:F88)</f>
        <v>0</v>
      </c>
      <c r="G89" s="212"/>
      <c r="H89" s="223"/>
    </row>
    <row r="90" spans="2:8" ht="7.5" customHeight="1" x14ac:dyDescent="0.2">
      <c r="B90" s="240"/>
      <c r="C90" s="196"/>
      <c r="D90" s="196"/>
      <c r="E90" s="196"/>
      <c r="F90" s="196"/>
      <c r="G90" s="196"/>
      <c r="H90" s="221"/>
    </row>
    <row r="91" spans="2:8" ht="16.2" x14ac:dyDescent="0.25">
      <c r="B91" s="224" t="s">
        <v>202</v>
      </c>
      <c r="C91" s="212"/>
      <c r="D91" s="212"/>
      <c r="E91" s="212"/>
      <c r="F91" s="212"/>
      <c r="G91" s="212"/>
      <c r="H91" s="223"/>
    </row>
    <row r="92" spans="2:8" ht="15.75" customHeight="1" x14ac:dyDescent="0.2">
      <c r="B92" s="749" t="s">
        <v>203</v>
      </c>
      <c r="C92" s="750"/>
      <c r="D92" s="750"/>
      <c r="E92" s="750"/>
      <c r="F92" s="750"/>
      <c r="G92" s="750"/>
      <c r="H92" s="751"/>
    </row>
    <row r="93" spans="2:8" ht="15.75" customHeight="1" x14ac:dyDescent="0.2">
      <c r="B93" s="491" t="s">
        <v>204</v>
      </c>
      <c r="C93" s="436"/>
      <c r="D93" s="436"/>
      <c r="E93" s="436"/>
      <c r="F93" s="436"/>
      <c r="G93" s="436"/>
      <c r="H93" s="437"/>
    </row>
    <row r="94" spans="2:8" ht="12.6" customHeight="1" x14ac:dyDescent="0.2">
      <c r="B94" s="728" t="s">
        <v>205</v>
      </c>
      <c r="C94" s="729"/>
      <c r="D94" s="729"/>
      <c r="E94" s="729"/>
      <c r="F94" s="729"/>
      <c r="G94" s="729"/>
      <c r="H94" s="730"/>
    </row>
    <row r="95" spans="2:8" ht="15.75" customHeight="1" x14ac:dyDescent="0.2">
      <c r="B95" s="491" t="s">
        <v>206</v>
      </c>
      <c r="C95" s="241"/>
      <c r="D95" s="430"/>
      <c r="E95" s="430"/>
      <c r="F95" s="430"/>
      <c r="G95" s="430"/>
      <c r="H95" s="431"/>
    </row>
    <row r="96" spans="2:8" ht="16.2" thickBot="1" x14ac:dyDescent="0.3">
      <c r="B96" s="227"/>
      <c r="C96" s="242"/>
      <c r="D96" s="243"/>
      <c r="E96" s="244"/>
      <c r="F96" s="242"/>
      <c r="G96" s="743" t="str">
        <f ca="1">"© Salix "&amp;YEAR(NOW())</f>
        <v>© Salix 2022</v>
      </c>
      <c r="H96" s="744"/>
    </row>
    <row r="97" spans="2:8" ht="16.2" thickBot="1" x14ac:dyDescent="0.35">
      <c r="B97" s="297"/>
      <c r="C97" s="298"/>
      <c r="D97" s="298"/>
      <c r="E97" s="298"/>
      <c r="F97" s="298"/>
      <c r="G97" s="298"/>
      <c r="H97" s="299"/>
    </row>
  </sheetData>
  <sheetProtection algorithmName="SHA-512" hashValue="KdDP8hWQVKICBAbEVxWH1dHbnvDIYP0TiefdocHORIelsj/l9f0/YW6YQ7Y1UELO9VJo4ggY4A8QFSKAorJCOw==" saltValue="sSkJ040Fr9stCDNqxQxoGQ==" spinCount="100000" sheet="1" objects="1" scenarios="1"/>
  <mergeCells count="54">
    <mergeCell ref="B50:H50"/>
    <mergeCell ref="B31:H31"/>
    <mergeCell ref="B28:H28"/>
    <mergeCell ref="F20:G20"/>
    <mergeCell ref="G96:H96"/>
    <mergeCell ref="B68:H68"/>
    <mergeCell ref="B69:H69"/>
    <mergeCell ref="B73:B74"/>
    <mergeCell ref="B75:B78"/>
    <mergeCell ref="B84:B88"/>
    <mergeCell ref="B92:H92"/>
    <mergeCell ref="B29:H30"/>
    <mergeCell ref="D64:H64"/>
    <mergeCell ref="B49:H49"/>
    <mergeCell ref="C22:D22"/>
    <mergeCell ref="C23:D23"/>
    <mergeCell ref="B94:H94"/>
    <mergeCell ref="D66:H66"/>
    <mergeCell ref="B53:H53"/>
    <mergeCell ref="B54:H54"/>
    <mergeCell ref="B57:H57"/>
    <mergeCell ref="D58:H58"/>
    <mergeCell ref="D60:H60"/>
    <mergeCell ref="D61:H61"/>
    <mergeCell ref="D62:H62"/>
    <mergeCell ref="D63:H63"/>
    <mergeCell ref="D59:H59"/>
    <mergeCell ref="D65:H65"/>
    <mergeCell ref="B46:H46"/>
    <mergeCell ref="B48:C48"/>
    <mergeCell ref="B41:F42"/>
    <mergeCell ref="F14:G14"/>
    <mergeCell ref="F15:G15"/>
    <mergeCell ref="F22:G22"/>
    <mergeCell ref="F24:G24"/>
    <mergeCell ref="F34:G34"/>
    <mergeCell ref="F33:G33"/>
    <mergeCell ref="B45:H45"/>
    <mergeCell ref="B34:D34"/>
    <mergeCell ref="B35:H38"/>
    <mergeCell ref="B39:H39"/>
    <mergeCell ref="B43:H43"/>
    <mergeCell ref="C21:D21"/>
    <mergeCell ref="C18:D18"/>
    <mergeCell ref="B6:H6"/>
    <mergeCell ref="C9:H9"/>
    <mergeCell ref="C11:H11"/>
    <mergeCell ref="C16:D16"/>
    <mergeCell ref="C17:D17"/>
    <mergeCell ref="C19:D19"/>
    <mergeCell ref="C20:D20"/>
    <mergeCell ref="F16:G16"/>
    <mergeCell ref="F18:G18"/>
    <mergeCell ref="F26:G26"/>
  </mergeCells>
  <conditionalFormatting sqref="C59:C66">
    <cfRule type="containsText" dxfId="54" priority="1" operator="containsText" text="High">
      <formula>NOT(ISERROR(SEARCH("High",C59)))</formula>
    </cfRule>
    <cfRule type="containsText" dxfId="53" priority="2" operator="containsText" text="Minor">
      <formula>NOT(ISERROR(SEARCH("Minor",C59)))</formula>
    </cfRule>
    <cfRule type="containsText" dxfId="52" priority="3" operator="containsText" text="Moderate">
      <formula>NOT(ISERROR(SEARCH("Moderate",C59)))</formula>
    </cfRule>
    <cfRule type="containsText" dxfId="51" priority="4" operator="containsText" text="Critical">
      <formula>NOT(ISERROR(SEARCH("Critical",C59)))</formula>
    </cfRule>
  </conditionalFormatting>
  <dataValidations count="3">
    <dataValidation type="list" allowBlank="1" showInputMessage="1" showErrorMessage="1" sqref="C59:C66" xr:uid="{47B7C9C9-0FCA-4842-B71D-D6A75A0D2E07}">
      <formula1>"Minor,Moderate,High,Critical"</formula1>
    </dataValidation>
    <dataValidation allowBlank="1" showInputMessage="1" showErrorMessage="1" prompt="Please attach evidence and further breakdown of these costs." sqref="H16" xr:uid="{466D7E5E-989A-445B-AD45-A958420C6C3E}"/>
    <dataValidation type="list" allowBlank="1" showInputMessage="1" showErrorMessage="1" sqref="G73:G79" xr:uid="{E80FED71-3ECA-481F-B5A6-48CD01F22738}">
      <formula1>"Yes,No,N/A"</formula1>
    </dataValidation>
  </dataValidations>
  <hyperlinks>
    <hyperlink ref="B93" r:id="rId1" xr:uid="{5AAF83A7-E14F-408A-8A65-13B1E82FA33C}"/>
    <hyperlink ref="B95" r:id="rId2" display="technical@salixfinance.co.uk" xr:uid="{9E50BF21-9F81-4766-9A7A-CEF490D73976}"/>
  </hyperlinks>
  <pageMargins left="0.7" right="0.7" top="0.75" bottom="0.75" header="0.3" footer="0.3"/>
  <pageSetup paperSize="8" scale="75" fitToHeight="0" orientation="portrait" horizontalDpi="4294967294" r:id="rId3"/>
  <rowBreaks count="1" manualBreakCount="1">
    <brk id="54" min="1" max="7" man="1"/>
  </rowBreaks>
  <colBreaks count="1" manualBreakCount="1">
    <brk id="8" min="1" max="48"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C6D2-AB96-442B-A13C-5FE050CFD59F}">
  <sheetPr>
    <tabColor rgb="FFF4FFF5"/>
    <pageSetUpPr fitToPage="1"/>
  </sheetPr>
  <dimension ref="A1:AH143"/>
  <sheetViews>
    <sheetView showGridLines="0" topLeftCell="D13" zoomScale="80" zoomScaleNormal="80" workbookViewId="0">
      <selection activeCell="K17" sqref="K17"/>
    </sheetView>
  </sheetViews>
  <sheetFormatPr defaultColWidth="9.44140625" defaultRowHeight="27" customHeight="1" x14ac:dyDescent="0.45"/>
  <cols>
    <col min="1" max="1" width="3.5546875" style="492" customWidth="1"/>
    <col min="2" max="2" width="3.44140625" style="492" customWidth="1"/>
    <col min="3" max="3" width="36.5546875" style="496" customWidth="1"/>
    <col min="4" max="4" width="64" style="495" customWidth="1"/>
    <col min="5" max="6" width="20.44140625" style="495" customWidth="1"/>
    <col min="7" max="7" width="20.44140625" style="494" customWidth="1"/>
    <col min="8" max="8" width="3.5546875" style="493" customWidth="1"/>
    <col min="9" max="9" width="10.44140625" style="493" customWidth="1"/>
    <col min="10" max="10" width="12.6640625" style="492" customWidth="1"/>
    <col min="11" max="11" width="14.5546875" style="492" customWidth="1"/>
    <col min="12" max="12" width="18.109375" style="492" customWidth="1"/>
    <col min="13" max="13" width="28.6640625" style="492" customWidth="1"/>
    <col min="14" max="14" width="33.44140625" style="492" customWidth="1"/>
    <col min="15" max="15" width="15.88671875" style="492" hidden="1" customWidth="1"/>
    <col min="16" max="16" width="0" style="492" hidden="1" customWidth="1"/>
    <col min="17" max="16384" width="9.44140625" style="492"/>
  </cols>
  <sheetData>
    <row r="1" spans="1:34" ht="16.350000000000001" customHeight="1" x14ac:dyDescent="0.45">
      <c r="A1" s="497"/>
      <c r="B1" s="497"/>
      <c r="C1" s="582"/>
      <c r="D1" s="581"/>
      <c r="E1" s="581"/>
      <c r="F1" s="581"/>
      <c r="G1" s="580"/>
      <c r="H1" s="576"/>
      <c r="I1" s="576"/>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row>
    <row r="2" spans="1:34" ht="17.100000000000001" customHeight="1" x14ac:dyDescent="0.45">
      <c r="A2" s="497"/>
      <c r="B2" s="498"/>
      <c r="C2" s="579"/>
      <c r="D2" s="579"/>
      <c r="E2" s="579"/>
      <c r="F2" s="579"/>
      <c r="G2" s="578"/>
      <c r="H2" s="577"/>
      <c r="I2" s="576"/>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row>
    <row r="3" spans="1:34" ht="35.1" customHeight="1" x14ac:dyDescent="0.45">
      <c r="A3" s="497"/>
      <c r="B3" s="498"/>
      <c r="C3" s="757" t="s">
        <v>207</v>
      </c>
      <c r="D3" s="757"/>
      <c r="E3" s="610"/>
      <c r="F3" s="610"/>
      <c r="G3" s="575"/>
      <c r="H3" s="498"/>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row>
    <row r="4" spans="1:34" ht="46.35" customHeight="1" x14ac:dyDescent="0.45">
      <c r="A4" s="497"/>
      <c r="B4" s="498"/>
      <c r="C4" s="758"/>
      <c r="D4" s="758"/>
      <c r="E4" s="611"/>
      <c r="F4" s="611"/>
      <c r="G4" s="574"/>
      <c r="H4" s="498"/>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row>
    <row r="5" spans="1:34" ht="44.85" customHeight="1" thickBot="1" x14ac:dyDescent="0.5">
      <c r="A5" s="497"/>
      <c r="B5" s="498"/>
      <c r="C5" s="759" t="s">
        <v>208</v>
      </c>
      <c r="D5" s="759"/>
      <c r="E5" s="759"/>
      <c r="F5" s="759"/>
      <c r="G5" s="759"/>
      <c r="H5" s="498"/>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row>
    <row r="6" spans="1:34" s="571" customFormat="1" ht="30" customHeight="1" thickBot="1" x14ac:dyDescent="0.55000000000000004">
      <c r="A6" s="559"/>
      <c r="B6" s="573"/>
      <c r="C6" s="554" t="s">
        <v>50</v>
      </c>
      <c r="D6" s="572" t="s">
        <v>209</v>
      </c>
      <c r="E6" s="552" t="s">
        <v>210</v>
      </c>
      <c r="F6" s="552" t="s">
        <v>211</v>
      </c>
      <c r="G6" s="551" t="s">
        <v>212</v>
      </c>
      <c r="H6" s="561"/>
      <c r="I6" s="560"/>
      <c r="J6" s="761" t="s">
        <v>213</v>
      </c>
      <c r="K6" s="761"/>
      <c r="L6" s="761"/>
      <c r="M6" s="761"/>
      <c r="N6" s="761"/>
      <c r="O6" s="497"/>
      <c r="P6" s="497"/>
      <c r="Q6" s="497"/>
      <c r="R6" s="497"/>
      <c r="S6" s="559"/>
      <c r="T6" s="559"/>
      <c r="U6" s="559"/>
      <c r="V6" s="559"/>
      <c r="W6" s="559"/>
      <c r="X6" s="559"/>
      <c r="Y6" s="559"/>
      <c r="Z6" s="559"/>
      <c r="AA6" s="559"/>
      <c r="AB6" s="559"/>
      <c r="AC6" s="559"/>
      <c r="AD6" s="559"/>
      <c r="AE6" s="559"/>
      <c r="AF6" s="559"/>
      <c r="AG6" s="559"/>
      <c r="AH6" s="559"/>
    </row>
    <row r="7" spans="1:34" ht="27" customHeight="1" x14ac:dyDescent="0.45">
      <c r="A7" s="497"/>
      <c r="B7" s="498"/>
      <c r="C7" s="515" t="s">
        <v>214</v>
      </c>
      <c r="D7" s="612" t="s">
        <v>215</v>
      </c>
      <c r="E7" s="513" t="s">
        <v>216</v>
      </c>
      <c r="F7" s="570"/>
      <c r="G7" s="512">
        <v>20</v>
      </c>
      <c r="H7" s="510"/>
      <c r="I7" s="509"/>
      <c r="J7" s="760" t="s">
        <v>217</v>
      </c>
      <c r="K7" s="760"/>
      <c r="L7" s="760"/>
      <c r="M7" s="760"/>
      <c r="N7" s="760"/>
      <c r="O7" s="497"/>
      <c r="P7" s="497"/>
      <c r="Q7" s="497"/>
      <c r="R7" s="497"/>
      <c r="S7" s="497"/>
      <c r="T7" s="497"/>
      <c r="U7" s="497"/>
      <c r="V7" s="497"/>
      <c r="W7" s="497"/>
      <c r="X7" s="497"/>
      <c r="Y7" s="497"/>
      <c r="Z7" s="497"/>
      <c r="AA7" s="497"/>
      <c r="AB7" s="497"/>
      <c r="AC7" s="497"/>
      <c r="AD7" s="497"/>
      <c r="AE7" s="497"/>
      <c r="AF7" s="497"/>
      <c r="AG7" s="497"/>
      <c r="AH7" s="497"/>
    </row>
    <row r="8" spans="1:34" ht="27" customHeight="1" x14ac:dyDescent="0.45">
      <c r="A8" s="497"/>
      <c r="B8" s="498"/>
      <c r="C8" s="520"/>
      <c r="D8" s="612" t="s">
        <v>218</v>
      </c>
      <c r="E8" s="518" t="s">
        <v>216</v>
      </c>
      <c r="F8" s="569"/>
      <c r="G8" s="517">
        <v>20</v>
      </c>
      <c r="H8" s="510"/>
      <c r="I8" s="509"/>
      <c r="J8" s="760"/>
      <c r="K8" s="760"/>
      <c r="L8" s="760"/>
      <c r="M8" s="760"/>
      <c r="N8" s="760"/>
      <c r="O8" s="497"/>
      <c r="P8" s="497"/>
      <c r="Q8" s="497"/>
      <c r="R8" s="497"/>
      <c r="S8" s="497"/>
      <c r="T8" s="497"/>
      <c r="U8" s="497"/>
      <c r="V8" s="497"/>
      <c r="W8" s="497"/>
      <c r="X8" s="497"/>
      <c r="Y8" s="497"/>
      <c r="Z8" s="497"/>
      <c r="AA8" s="497"/>
      <c r="AB8" s="497"/>
      <c r="AC8" s="497"/>
      <c r="AD8" s="497"/>
      <c r="AE8" s="497"/>
      <c r="AF8" s="497"/>
      <c r="AG8" s="497"/>
      <c r="AH8" s="497"/>
    </row>
    <row r="9" spans="1:34" ht="27" customHeight="1" x14ac:dyDescent="0.45">
      <c r="A9" s="497"/>
      <c r="B9" s="498"/>
      <c r="C9" s="511"/>
      <c r="D9" s="507" t="s">
        <v>219</v>
      </c>
      <c r="E9" s="506" t="s">
        <v>216</v>
      </c>
      <c r="F9" s="566"/>
      <c r="G9" s="505">
        <v>25</v>
      </c>
      <c r="H9" s="510"/>
      <c r="I9" s="509"/>
      <c r="J9" s="760"/>
      <c r="K9" s="760"/>
      <c r="L9" s="760"/>
      <c r="M9" s="760"/>
      <c r="N9" s="760"/>
      <c r="O9" s="497"/>
      <c r="P9" s="497"/>
      <c r="Q9" s="497"/>
      <c r="R9" s="497"/>
      <c r="S9" s="497"/>
      <c r="T9" s="497"/>
      <c r="U9" s="497"/>
      <c r="V9" s="497"/>
      <c r="W9" s="497"/>
      <c r="X9" s="497"/>
      <c r="Y9" s="497"/>
      <c r="Z9" s="497"/>
      <c r="AA9" s="497"/>
      <c r="AB9" s="497"/>
      <c r="AC9" s="497"/>
      <c r="AD9" s="497"/>
      <c r="AE9" s="497"/>
      <c r="AF9" s="497"/>
      <c r="AG9" s="497"/>
      <c r="AH9" s="497"/>
    </row>
    <row r="10" spans="1:34" ht="27" customHeight="1" x14ac:dyDescent="0.45">
      <c r="A10" s="497"/>
      <c r="B10" s="498"/>
      <c r="C10" s="511"/>
      <c r="D10" s="507" t="s">
        <v>220</v>
      </c>
      <c r="E10" s="506" t="s">
        <v>216</v>
      </c>
      <c r="F10" s="566"/>
      <c r="G10" s="505">
        <v>25</v>
      </c>
      <c r="H10" s="510"/>
      <c r="I10" s="509"/>
      <c r="J10" s="760"/>
      <c r="K10" s="760"/>
      <c r="L10" s="760"/>
      <c r="M10" s="760"/>
      <c r="N10" s="760"/>
      <c r="O10" s="497"/>
      <c r="P10" s="497"/>
      <c r="Q10" s="497"/>
      <c r="R10" s="497"/>
      <c r="S10" s="497"/>
      <c r="T10" s="497"/>
      <c r="U10" s="497"/>
      <c r="V10" s="497"/>
      <c r="W10" s="497"/>
      <c r="X10" s="497"/>
      <c r="Y10" s="497"/>
      <c r="Z10" s="497"/>
      <c r="AA10" s="497"/>
      <c r="AB10" s="497"/>
      <c r="AC10" s="497"/>
      <c r="AD10" s="497"/>
      <c r="AE10" s="497"/>
      <c r="AF10" s="497"/>
      <c r="AG10" s="497"/>
      <c r="AH10" s="497"/>
    </row>
    <row r="11" spans="1:34" s="564" customFormat="1" ht="27" customHeight="1" x14ac:dyDescent="0.45">
      <c r="A11" s="568"/>
      <c r="B11" s="567"/>
      <c r="C11" s="511"/>
      <c r="D11" s="507" t="s">
        <v>221</v>
      </c>
      <c r="E11" s="506" t="s">
        <v>216</v>
      </c>
      <c r="F11" s="566"/>
      <c r="G11" s="565">
        <v>30</v>
      </c>
      <c r="H11" s="510"/>
      <c r="I11" s="509"/>
      <c r="J11" s="760"/>
      <c r="K11" s="760"/>
      <c r="L11" s="760"/>
      <c r="M11" s="760"/>
      <c r="N11" s="760"/>
      <c r="O11" s="497"/>
      <c r="P11" s="497"/>
      <c r="Q11" s="497"/>
      <c r="R11" s="497"/>
      <c r="S11" s="497"/>
      <c r="T11" s="497"/>
      <c r="U11" s="497"/>
      <c r="V11" s="497"/>
      <c r="W11" s="497"/>
      <c r="X11" s="497"/>
      <c r="Y11" s="497"/>
      <c r="Z11" s="497"/>
      <c r="AA11" s="497"/>
      <c r="AB11" s="497"/>
      <c r="AC11" s="497"/>
      <c r="AD11" s="497"/>
      <c r="AE11" s="497"/>
      <c r="AF11" s="497"/>
      <c r="AG11" s="497"/>
      <c r="AH11" s="497"/>
    </row>
    <row r="12" spans="1:34" s="564" customFormat="1" ht="27" customHeight="1" x14ac:dyDescent="0.45">
      <c r="A12" s="568"/>
      <c r="B12" s="567"/>
      <c r="C12" s="549"/>
      <c r="D12" s="548" t="s">
        <v>222</v>
      </c>
      <c r="E12" s="536" t="s">
        <v>216</v>
      </c>
      <c r="F12" s="566"/>
      <c r="G12" s="565">
        <v>10</v>
      </c>
      <c r="H12" s="510"/>
      <c r="I12" s="509"/>
      <c r="J12" s="621"/>
      <c r="K12" s="621"/>
      <c r="L12" s="621"/>
      <c r="M12" s="621"/>
      <c r="N12" s="621"/>
      <c r="O12" s="497"/>
      <c r="P12" s="497"/>
      <c r="Q12" s="497"/>
      <c r="R12" s="497"/>
      <c r="S12" s="497"/>
      <c r="T12" s="497"/>
      <c r="U12" s="497"/>
      <c r="V12" s="497"/>
      <c r="W12" s="497"/>
      <c r="X12" s="497"/>
      <c r="Y12" s="497"/>
      <c r="Z12" s="497"/>
      <c r="AA12" s="497"/>
      <c r="AB12" s="497"/>
      <c r="AC12" s="497"/>
      <c r="AD12" s="497"/>
      <c r="AE12" s="497"/>
      <c r="AF12" s="497"/>
      <c r="AG12" s="497"/>
      <c r="AH12" s="497"/>
    </row>
    <row r="13" spans="1:34" s="558" customFormat="1" ht="27" customHeight="1" x14ac:dyDescent="0.5">
      <c r="A13" s="563"/>
      <c r="B13" s="562"/>
      <c r="C13" s="549"/>
      <c r="D13" s="548" t="s">
        <v>223</v>
      </c>
      <c r="E13" s="536" t="s">
        <v>216</v>
      </c>
      <c r="F13" s="557"/>
      <c r="G13" s="556">
        <v>12</v>
      </c>
      <c r="H13" s="561"/>
      <c r="I13" s="560"/>
      <c r="J13" s="620"/>
      <c r="K13" s="620"/>
      <c r="L13" s="620"/>
      <c r="M13" s="620"/>
      <c r="N13" s="620"/>
      <c r="O13" s="497"/>
      <c r="P13" s="497"/>
      <c r="Q13" s="497"/>
      <c r="R13" s="497"/>
      <c r="S13" s="497"/>
      <c r="T13" s="497"/>
      <c r="U13" s="559"/>
      <c r="V13" s="559"/>
      <c r="W13" s="559"/>
      <c r="X13" s="559"/>
      <c r="Y13" s="559"/>
      <c r="Z13" s="559"/>
      <c r="AA13" s="559"/>
      <c r="AB13" s="559"/>
      <c r="AC13" s="559"/>
      <c r="AD13" s="559"/>
      <c r="AE13" s="559"/>
      <c r="AF13" s="559"/>
      <c r="AG13" s="559"/>
      <c r="AH13" s="559"/>
    </row>
    <row r="14" spans="1:34" ht="27" customHeight="1" thickBot="1" x14ac:dyDescent="0.5">
      <c r="A14" s="497"/>
      <c r="B14" s="498"/>
      <c r="C14" s="549"/>
      <c r="D14" s="548" t="s">
        <v>224</v>
      </c>
      <c r="E14" s="536" t="s">
        <v>216</v>
      </c>
      <c r="F14" s="557"/>
      <c r="G14" s="556">
        <v>25</v>
      </c>
      <c r="H14" s="510"/>
      <c r="I14" s="509"/>
      <c r="J14" s="620"/>
      <c r="K14" s="620"/>
      <c r="L14" s="620"/>
      <c r="M14" s="620"/>
      <c r="N14" s="620"/>
      <c r="O14" s="497"/>
      <c r="P14" s="497"/>
      <c r="Q14" s="497"/>
      <c r="R14" s="497"/>
      <c r="S14" s="497"/>
      <c r="T14" s="497"/>
      <c r="U14" s="497"/>
      <c r="V14" s="497"/>
      <c r="W14" s="497"/>
      <c r="X14" s="497"/>
      <c r="Y14" s="497"/>
      <c r="Z14" s="497"/>
      <c r="AA14" s="497"/>
      <c r="AB14" s="497"/>
      <c r="AC14" s="497"/>
      <c r="AD14" s="497"/>
      <c r="AE14" s="497"/>
      <c r="AF14" s="497"/>
      <c r="AG14" s="497"/>
      <c r="AH14" s="497"/>
    </row>
    <row r="15" spans="1:34" ht="27" customHeight="1" thickBot="1" x14ac:dyDescent="0.5">
      <c r="A15" s="497"/>
      <c r="B15" s="498"/>
      <c r="C15" s="549"/>
      <c r="D15" s="501" t="s">
        <v>225</v>
      </c>
      <c r="E15" s="500" t="s">
        <v>216</v>
      </c>
      <c r="F15" s="555"/>
      <c r="G15" s="525">
        <v>20</v>
      </c>
      <c r="H15" s="510"/>
      <c r="I15" s="509"/>
      <c r="J15" s="619" t="s">
        <v>226</v>
      </c>
      <c r="K15" s="618"/>
      <c r="L15" s="618"/>
      <c r="M15" s="618"/>
      <c r="N15" s="617"/>
      <c r="O15" s="497"/>
      <c r="P15" s="497"/>
      <c r="Q15" s="497"/>
      <c r="R15" s="497"/>
      <c r="S15" s="497"/>
      <c r="T15" s="497"/>
      <c r="U15" s="497"/>
      <c r="V15" s="497"/>
      <c r="W15" s="497"/>
      <c r="X15" s="497"/>
      <c r="Y15" s="497"/>
      <c r="Z15" s="497"/>
      <c r="AA15" s="497"/>
      <c r="AB15" s="497"/>
      <c r="AC15" s="497"/>
      <c r="AD15" s="497"/>
      <c r="AE15" s="497"/>
      <c r="AF15" s="497"/>
      <c r="AG15" s="497"/>
      <c r="AH15" s="497"/>
    </row>
    <row r="16" spans="1:34" ht="27" customHeight="1" thickBot="1" x14ac:dyDescent="0.5">
      <c r="A16" s="497"/>
      <c r="B16" s="498"/>
      <c r="C16" s="554" t="s">
        <v>50</v>
      </c>
      <c r="D16" s="553" t="s">
        <v>209</v>
      </c>
      <c r="E16" s="552" t="s">
        <v>210</v>
      </c>
      <c r="F16" s="552" t="s">
        <v>211</v>
      </c>
      <c r="G16" s="551" t="s">
        <v>227</v>
      </c>
      <c r="H16" s="510"/>
      <c r="I16" s="509"/>
      <c r="J16" s="616" t="s">
        <v>228</v>
      </c>
      <c r="K16" s="615" t="s">
        <v>229</v>
      </c>
      <c r="L16" s="614" t="s">
        <v>230</v>
      </c>
      <c r="M16" s="614"/>
      <c r="N16" s="613"/>
      <c r="O16" s="599" t="s">
        <v>231</v>
      </c>
      <c r="P16" s="600"/>
      <c r="Q16" s="497"/>
      <c r="R16" s="497"/>
      <c r="S16" s="497"/>
      <c r="T16" s="497"/>
      <c r="U16" s="497"/>
      <c r="V16" s="497"/>
      <c r="W16" s="497"/>
      <c r="X16" s="497"/>
      <c r="Y16" s="497"/>
      <c r="Z16" s="497"/>
      <c r="AA16" s="497"/>
      <c r="AB16" s="497"/>
      <c r="AC16" s="497"/>
      <c r="AD16" s="497"/>
      <c r="AE16" s="497"/>
      <c r="AF16" s="497"/>
      <c r="AG16" s="497"/>
      <c r="AH16" s="497"/>
    </row>
    <row r="17" spans="1:34" ht="27" customHeight="1" x14ac:dyDescent="0.45">
      <c r="A17" s="497"/>
      <c r="B17" s="498"/>
      <c r="C17" s="550" t="s">
        <v>232</v>
      </c>
      <c r="D17" s="514" t="s">
        <v>233</v>
      </c>
      <c r="E17" s="513" t="s">
        <v>216</v>
      </c>
      <c r="F17" s="513" t="s">
        <v>216</v>
      </c>
      <c r="G17" s="512">
        <v>6.84</v>
      </c>
      <c r="H17" s="510"/>
      <c r="I17" s="509"/>
      <c r="J17" s="276" t="s">
        <v>65</v>
      </c>
      <c r="K17" s="277">
        <v>0.23111999999999999</v>
      </c>
      <c r="L17" s="287">
        <v>44377</v>
      </c>
      <c r="M17" s="288" t="s">
        <v>234</v>
      </c>
      <c r="N17" s="289"/>
      <c r="O17" s="601">
        <v>0.44932</v>
      </c>
      <c r="P17" s="600" t="s">
        <v>235</v>
      </c>
      <c r="Q17" s="497"/>
      <c r="R17" s="497"/>
      <c r="S17" s="497"/>
      <c r="T17" s="497"/>
      <c r="U17" s="497"/>
      <c r="V17" s="497"/>
      <c r="W17" s="497"/>
      <c r="X17" s="497"/>
      <c r="Y17" s="497"/>
      <c r="Z17" s="497"/>
      <c r="AA17" s="497"/>
      <c r="AB17" s="497"/>
      <c r="AC17" s="497"/>
      <c r="AD17" s="497"/>
      <c r="AE17" s="497"/>
      <c r="AF17" s="497"/>
      <c r="AG17" s="497"/>
      <c r="AH17" s="497"/>
    </row>
    <row r="18" spans="1:34" ht="27" customHeight="1" thickBot="1" x14ac:dyDescent="0.5">
      <c r="A18" s="497"/>
      <c r="B18" s="498"/>
      <c r="C18" s="549"/>
      <c r="D18" s="548" t="s">
        <v>236</v>
      </c>
      <c r="E18" s="545" t="s">
        <v>216</v>
      </c>
      <c r="F18" s="536" t="s">
        <v>216</v>
      </c>
      <c r="G18" s="547">
        <v>8.4208754827908177</v>
      </c>
      <c r="H18" s="510"/>
      <c r="I18" s="509"/>
      <c r="J18" s="278" t="s">
        <v>237</v>
      </c>
      <c r="K18" s="279">
        <v>0.18315999999999999</v>
      </c>
      <c r="L18" s="287">
        <v>44377</v>
      </c>
      <c r="M18" s="290" t="s">
        <v>238</v>
      </c>
      <c r="N18" s="289"/>
      <c r="O18" s="601">
        <v>0.184</v>
      </c>
      <c r="P18" s="600" t="s">
        <v>239</v>
      </c>
      <c r="Q18" s="497"/>
      <c r="R18" s="497"/>
      <c r="S18" s="497"/>
      <c r="T18" s="497"/>
      <c r="U18" s="497"/>
      <c r="V18" s="497"/>
      <c r="W18" s="497"/>
      <c r="X18" s="497"/>
      <c r="Y18" s="497"/>
      <c r="Z18" s="497"/>
      <c r="AA18" s="497"/>
      <c r="AB18" s="497"/>
      <c r="AC18" s="497"/>
      <c r="AD18" s="497"/>
      <c r="AE18" s="497"/>
      <c r="AF18" s="497"/>
      <c r="AG18" s="497"/>
      <c r="AH18" s="497"/>
    </row>
    <row r="19" spans="1:34" ht="27" customHeight="1" x14ac:dyDescent="0.45">
      <c r="A19" s="497"/>
      <c r="B19" s="498"/>
      <c r="C19" s="515" t="s">
        <v>240</v>
      </c>
      <c r="D19" s="514" t="s">
        <v>241</v>
      </c>
      <c r="E19" s="544"/>
      <c r="F19" s="544" t="s">
        <v>216</v>
      </c>
      <c r="G19" s="512">
        <v>6.84</v>
      </c>
      <c r="H19" s="510"/>
      <c r="I19" s="509"/>
      <c r="J19" s="280" t="s">
        <v>242</v>
      </c>
      <c r="K19" s="279">
        <v>0.25679000000000002</v>
      </c>
      <c r="L19" s="287">
        <v>44377</v>
      </c>
      <c r="M19" s="290" t="s">
        <v>238</v>
      </c>
      <c r="N19" s="289"/>
      <c r="O19" s="602">
        <v>0.27631</v>
      </c>
      <c r="P19" s="600" t="s">
        <v>243</v>
      </c>
      <c r="Q19" s="497"/>
      <c r="R19" s="497"/>
      <c r="S19" s="497"/>
      <c r="T19" s="497"/>
      <c r="U19" s="497"/>
      <c r="V19" s="497"/>
      <c r="W19" s="497"/>
      <c r="X19" s="497"/>
      <c r="Y19" s="497"/>
      <c r="Z19" s="497"/>
      <c r="AA19" s="497"/>
      <c r="AB19" s="497"/>
      <c r="AC19" s="497"/>
      <c r="AD19" s="497"/>
      <c r="AE19" s="497"/>
      <c r="AF19" s="497"/>
      <c r="AG19" s="497"/>
      <c r="AH19" s="497"/>
    </row>
    <row r="20" spans="1:34" ht="27" customHeight="1" x14ac:dyDescent="0.45">
      <c r="A20" s="497"/>
      <c r="B20" s="498"/>
      <c r="C20" s="511"/>
      <c r="D20" s="507" t="s">
        <v>244</v>
      </c>
      <c r="E20" s="536"/>
      <c r="F20" s="536" t="s">
        <v>216</v>
      </c>
      <c r="G20" s="505">
        <v>8.2079999999999984</v>
      </c>
      <c r="H20" s="510"/>
      <c r="I20" s="509"/>
      <c r="J20" s="281" t="s">
        <v>245</v>
      </c>
      <c r="K20" s="282">
        <v>0.26815</v>
      </c>
      <c r="L20" s="287">
        <v>44377</v>
      </c>
      <c r="M20" s="290" t="s">
        <v>238</v>
      </c>
      <c r="N20" s="289" t="s">
        <v>246</v>
      </c>
      <c r="O20" s="602">
        <v>0.26782</v>
      </c>
      <c r="P20" s="600" t="s">
        <v>247</v>
      </c>
      <c r="Q20" s="497"/>
      <c r="R20" s="497"/>
      <c r="S20" s="497"/>
      <c r="T20" s="497"/>
      <c r="U20" s="497"/>
      <c r="V20" s="497"/>
      <c r="W20" s="497"/>
      <c r="X20" s="497"/>
      <c r="Y20" s="497"/>
      <c r="Z20" s="497"/>
      <c r="AA20" s="497"/>
      <c r="AB20" s="497"/>
      <c r="AC20" s="497"/>
      <c r="AD20" s="497"/>
      <c r="AE20" s="497"/>
      <c r="AF20" s="497"/>
      <c r="AG20" s="497"/>
      <c r="AH20" s="497"/>
    </row>
    <row r="21" spans="1:34" ht="27" customHeight="1" x14ac:dyDescent="0.45">
      <c r="A21" s="497"/>
      <c r="B21" s="498"/>
      <c r="C21" s="511"/>
      <c r="D21" s="507" t="s">
        <v>248</v>
      </c>
      <c r="E21" s="536"/>
      <c r="F21" s="536" t="s">
        <v>216</v>
      </c>
      <c r="G21" s="505">
        <v>14.44</v>
      </c>
      <c r="H21" s="510"/>
      <c r="I21" s="509"/>
      <c r="J21" s="281" t="s">
        <v>249</v>
      </c>
      <c r="K21" s="282">
        <v>0.24676999999999999</v>
      </c>
      <c r="L21" s="287">
        <v>44377</v>
      </c>
      <c r="M21" s="290" t="s">
        <v>238</v>
      </c>
      <c r="N21" s="289" t="s">
        <v>250</v>
      </c>
      <c r="O21" s="602">
        <v>0.24665999999999999</v>
      </c>
      <c r="P21" s="600" t="s">
        <v>251</v>
      </c>
      <c r="Q21" s="497"/>
      <c r="R21" s="497"/>
      <c r="S21" s="497"/>
      <c r="T21" s="497"/>
      <c r="U21" s="497"/>
      <c r="V21" s="497"/>
      <c r="W21" s="497"/>
      <c r="X21" s="497"/>
      <c r="Y21" s="497"/>
      <c r="Z21" s="497"/>
      <c r="AA21" s="497"/>
      <c r="AB21" s="497"/>
      <c r="AC21" s="497"/>
      <c r="AD21" s="497"/>
      <c r="AE21" s="497"/>
      <c r="AF21" s="497"/>
      <c r="AG21" s="497"/>
      <c r="AH21" s="497"/>
    </row>
    <row r="22" spans="1:34" ht="27" customHeight="1" x14ac:dyDescent="0.45">
      <c r="A22" s="497"/>
      <c r="B22" s="498"/>
      <c r="C22" s="511"/>
      <c r="D22" s="546" t="s">
        <v>252</v>
      </c>
      <c r="E22" s="536"/>
      <c r="F22" s="536" t="s">
        <v>216</v>
      </c>
      <c r="G22" s="505">
        <v>13.68</v>
      </c>
      <c r="H22" s="510"/>
      <c r="I22" s="509"/>
      <c r="J22" s="283" t="s">
        <v>253</v>
      </c>
      <c r="K22" s="282">
        <v>0.34461999999999998</v>
      </c>
      <c r="L22" s="287">
        <v>44377</v>
      </c>
      <c r="M22" s="290" t="s">
        <v>238</v>
      </c>
      <c r="N22" s="289"/>
      <c r="O22" s="602">
        <v>0.32235000000000003</v>
      </c>
      <c r="P22" s="600" t="s">
        <v>254</v>
      </c>
      <c r="Q22" s="497"/>
      <c r="R22" s="497"/>
      <c r="S22" s="497"/>
      <c r="T22" s="497"/>
      <c r="U22" s="497"/>
      <c r="V22" s="497"/>
      <c r="W22" s="497"/>
      <c r="X22" s="497"/>
      <c r="Y22" s="497"/>
      <c r="Z22" s="497"/>
      <c r="AA22" s="497"/>
      <c r="AB22" s="497"/>
      <c r="AC22" s="497"/>
      <c r="AD22" s="497"/>
      <c r="AE22" s="497"/>
      <c r="AF22" s="497"/>
      <c r="AG22" s="497"/>
      <c r="AH22" s="497"/>
    </row>
    <row r="23" spans="1:34" ht="27" customHeight="1" thickBot="1" x14ac:dyDescent="0.5">
      <c r="A23" s="497"/>
      <c r="B23" s="498"/>
      <c r="C23" s="516"/>
      <c r="D23" s="501" t="s">
        <v>255</v>
      </c>
      <c r="E23" s="536"/>
      <c r="F23" s="545" t="s">
        <v>216</v>
      </c>
      <c r="G23" s="499">
        <v>13.68</v>
      </c>
      <c r="H23" s="510"/>
      <c r="I23" s="509"/>
      <c r="J23" s="284" t="s">
        <v>256</v>
      </c>
      <c r="K23" s="282">
        <v>0.21448999999999999</v>
      </c>
      <c r="L23" s="287">
        <v>44377</v>
      </c>
      <c r="M23" s="290" t="s">
        <v>238</v>
      </c>
      <c r="N23" s="289"/>
      <c r="O23" s="602">
        <v>0.21457999999999999</v>
      </c>
      <c r="P23" s="600" t="s">
        <v>257</v>
      </c>
      <c r="Q23" s="497"/>
      <c r="R23" s="497"/>
      <c r="S23" s="497"/>
      <c r="T23" s="497"/>
      <c r="U23" s="497"/>
      <c r="V23" s="497"/>
      <c r="W23" s="497"/>
      <c r="X23" s="497"/>
      <c r="Y23" s="497"/>
      <c r="Z23" s="497"/>
      <c r="AA23" s="497"/>
      <c r="AB23" s="497"/>
      <c r="AC23" s="497"/>
      <c r="AD23" s="497"/>
      <c r="AE23" s="497"/>
      <c r="AF23" s="497"/>
      <c r="AG23" s="497"/>
      <c r="AH23" s="497"/>
    </row>
    <row r="24" spans="1:34" ht="27" customHeight="1" x14ac:dyDescent="0.45">
      <c r="A24" s="497"/>
      <c r="B24" s="498"/>
      <c r="C24" s="515" t="s">
        <v>258</v>
      </c>
      <c r="D24" s="514" t="s">
        <v>259</v>
      </c>
      <c r="E24" s="513" t="s">
        <v>216</v>
      </c>
      <c r="F24" s="544" t="s">
        <v>216</v>
      </c>
      <c r="G24" s="512">
        <v>15.2</v>
      </c>
      <c r="H24" s="510"/>
      <c r="I24" s="509"/>
      <c r="J24" s="285" t="s">
        <v>260</v>
      </c>
      <c r="K24" s="282">
        <v>3.7440000000000001E-2</v>
      </c>
      <c r="L24" s="287">
        <v>44377</v>
      </c>
      <c r="M24" s="290" t="s">
        <v>261</v>
      </c>
      <c r="N24" s="289"/>
      <c r="O24" s="602">
        <v>3.7440000000000001E-2</v>
      </c>
      <c r="P24" s="600" t="s">
        <v>262</v>
      </c>
      <c r="Q24" s="497"/>
      <c r="R24" s="497"/>
      <c r="S24" s="497"/>
      <c r="T24" s="497"/>
      <c r="U24" s="497"/>
      <c r="V24" s="497"/>
      <c r="W24" s="497"/>
      <c r="X24" s="497"/>
      <c r="Y24" s="497"/>
      <c r="Z24" s="497"/>
      <c r="AA24" s="497"/>
      <c r="AB24" s="497"/>
      <c r="AC24" s="497"/>
      <c r="AD24" s="497"/>
      <c r="AE24" s="497"/>
      <c r="AF24" s="497"/>
      <c r="AG24" s="497"/>
      <c r="AH24" s="497"/>
    </row>
    <row r="25" spans="1:34" ht="27" customHeight="1" thickBot="1" x14ac:dyDescent="0.5">
      <c r="A25" s="497"/>
      <c r="B25" s="498"/>
      <c r="C25" s="516"/>
      <c r="D25" s="501" t="s">
        <v>263</v>
      </c>
      <c r="E25" s="500" t="s">
        <v>216</v>
      </c>
      <c r="F25" s="500" t="s">
        <v>216</v>
      </c>
      <c r="G25" s="499">
        <v>15.2</v>
      </c>
      <c r="H25" s="510"/>
      <c r="I25" s="509"/>
      <c r="J25" s="281" t="s">
        <v>264</v>
      </c>
      <c r="K25" s="282">
        <v>7.92E-3</v>
      </c>
      <c r="L25" s="287">
        <v>44377</v>
      </c>
      <c r="M25" s="290" t="s">
        <v>238</v>
      </c>
      <c r="N25" s="289"/>
      <c r="O25" s="603">
        <v>7.92E-3</v>
      </c>
      <c r="P25" s="600" t="s">
        <v>265</v>
      </c>
      <c r="Q25" s="497"/>
      <c r="R25" s="497"/>
      <c r="S25" s="497"/>
      <c r="T25" s="497"/>
      <c r="U25" s="497"/>
      <c r="V25" s="497"/>
      <c r="W25" s="497"/>
      <c r="X25" s="497"/>
      <c r="Y25" s="497"/>
      <c r="Z25" s="497"/>
      <c r="AA25" s="497"/>
      <c r="AB25" s="497"/>
      <c r="AC25" s="497"/>
      <c r="AD25" s="497"/>
      <c r="AE25" s="497"/>
      <c r="AF25" s="497"/>
      <c r="AG25" s="497"/>
      <c r="AH25" s="497"/>
    </row>
    <row r="26" spans="1:34" ht="27" customHeight="1" thickBot="1" x14ac:dyDescent="0.5">
      <c r="A26" s="497"/>
      <c r="B26" s="498"/>
      <c r="C26" s="543" t="s">
        <v>266</v>
      </c>
      <c r="D26" s="514" t="s">
        <v>267</v>
      </c>
      <c r="E26" s="536" t="s">
        <v>216</v>
      </c>
      <c r="F26" s="536"/>
      <c r="G26" s="512">
        <v>10.83</v>
      </c>
      <c r="H26" s="510"/>
      <c r="I26" s="509"/>
      <c r="J26" s="278" t="s">
        <v>268</v>
      </c>
      <c r="K26" s="286">
        <v>2.4049999999999998E-2</v>
      </c>
      <c r="L26" s="287">
        <v>44377</v>
      </c>
      <c r="M26" s="291" t="s">
        <v>261</v>
      </c>
      <c r="N26" s="292"/>
      <c r="O26" s="604">
        <v>2.6419999999999999E-2</v>
      </c>
      <c r="P26" s="600" t="s">
        <v>269</v>
      </c>
      <c r="Q26" s="497"/>
      <c r="R26" s="497"/>
      <c r="S26" s="497"/>
      <c r="T26" s="497"/>
      <c r="U26" s="497"/>
      <c r="V26" s="497"/>
      <c r="W26" s="497"/>
      <c r="X26" s="497"/>
      <c r="Y26" s="497"/>
      <c r="Z26" s="497"/>
      <c r="AA26" s="497"/>
      <c r="AB26" s="497"/>
      <c r="AC26" s="497"/>
      <c r="AD26" s="497"/>
      <c r="AE26" s="497"/>
      <c r="AF26" s="497"/>
      <c r="AG26" s="497"/>
      <c r="AH26" s="497"/>
    </row>
    <row r="27" spans="1:34" ht="27" customHeight="1" thickBot="1" x14ac:dyDescent="0.55000000000000004">
      <c r="A27" s="497"/>
      <c r="B27" s="498"/>
      <c r="C27" s="542"/>
      <c r="D27" s="541" t="s">
        <v>270</v>
      </c>
      <c r="E27" s="536" t="s">
        <v>216</v>
      </c>
      <c r="F27" s="536"/>
      <c r="G27" s="540">
        <v>6.84</v>
      </c>
      <c r="H27" s="510"/>
      <c r="I27" s="509"/>
      <c r="J27" s="293" t="s">
        <v>271</v>
      </c>
      <c r="K27" s="607" t="s">
        <v>272</v>
      </c>
      <c r="L27" s="608"/>
      <c r="M27" s="608"/>
      <c r="N27" s="609"/>
      <c r="O27" s="605"/>
      <c r="P27" s="600"/>
      <c r="Q27" s="497"/>
      <c r="R27" s="497"/>
      <c r="S27" s="497"/>
      <c r="T27" s="497"/>
      <c r="U27" s="497"/>
      <c r="V27" s="497"/>
      <c r="W27" s="497"/>
      <c r="X27" s="497"/>
      <c r="Y27" s="497"/>
      <c r="Z27" s="497"/>
      <c r="AA27" s="497"/>
      <c r="AB27" s="497"/>
      <c r="AC27" s="497"/>
      <c r="AD27" s="497"/>
      <c r="AE27" s="497"/>
      <c r="AF27" s="497"/>
      <c r="AG27" s="497"/>
      <c r="AH27" s="497"/>
    </row>
    <row r="28" spans="1:34" ht="27" customHeight="1" thickBot="1" x14ac:dyDescent="0.5">
      <c r="A28" s="497"/>
      <c r="B28" s="498"/>
      <c r="C28" s="539"/>
      <c r="D28" s="538" t="s">
        <v>273</v>
      </c>
      <c r="E28" s="536" t="s">
        <v>216</v>
      </c>
      <c r="F28" s="536"/>
      <c r="G28" s="537">
        <v>15.2</v>
      </c>
      <c r="H28" s="510"/>
      <c r="I28" s="509"/>
      <c r="J28" s="294"/>
      <c r="K28" s="295"/>
      <c r="L28" s="295"/>
      <c r="M28" s="295"/>
      <c r="N28" s="296"/>
      <c r="O28" s="497"/>
      <c r="P28" s="497"/>
      <c r="Q28" s="497"/>
      <c r="R28" s="497"/>
      <c r="S28" s="497"/>
      <c r="T28" s="497"/>
      <c r="U28" s="497"/>
      <c r="V28" s="497"/>
      <c r="W28" s="497"/>
      <c r="X28" s="497"/>
      <c r="Y28" s="497"/>
      <c r="Z28" s="497"/>
      <c r="AA28" s="497"/>
      <c r="AB28" s="497"/>
      <c r="AC28" s="497"/>
      <c r="AD28" s="497"/>
      <c r="AE28" s="497"/>
      <c r="AF28" s="497"/>
      <c r="AG28" s="497"/>
      <c r="AH28" s="497"/>
    </row>
    <row r="29" spans="1:34" ht="27" customHeight="1" x14ac:dyDescent="0.45">
      <c r="A29" s="497"/>
      <c r="B29" s="498"/>
      <c r="C29" s="511"/>
      <c r="D29" s="538" t="s">
        <v>274</v>
      </c>
      <c r="E29" s="536" t="s">
        <v>216</v>
      </c>
      <c r="F29" s="536"/>
      <c r="G29" s="537">
        <v>11.88</v>
      </c>
      <c r="H29" s="510"/>
      <c r="I29" s="509"/>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7"/>
    </row>
    <row r="30" spans="1:34" ht="27" customHeight="1" x14ac:dyDescent="0.45">
      <c r="A30" s="497"/>
      <c r="B30" s="498"/>
      <c r="C30" s="511"/>
      <c r="D30" s="507" t="s">
        <v>275</v>
      </c>
      <c r="E30" s="536" t="s">
        <v>216</v>
      </c>
      <c r="F30" s="536"/>
      <c r="G30" s="505">
        <v>28.5</v>
      </c>
      <c r="H30" s="510"/>
      <c r="I30" s="509"/>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row>
    <row r="31" spans="1:34" ht="27" customHeight="1" x14ac:dyDescent="0.45">
      <c r="A31" s="497"/>
      <c r="B31" s="498"/>
      <c r="C31" s="511"/>
      <c r="D31" s="507" t="s">
        <v>276</v>
      </c>
      <c r="E31" s="536" t="s">
        <v>216</v>
      </c>
      <c r="F31" s="536"/>
      <c r="G31" s="505">
        <v>15.2</v>
      </c>
      <c r="H31" s="510"/>
      <c r="I31" s="509"/>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row>
    <row r="32" spans="1:34" ht="27" customHeight="1" thickBot="1" x14ac:dyDescent="0.5">
      <c r="A32" s="497"/>
      <c r="B32" s="498"/>
      <c r="C32" s="516"/>
      <c r="D32" s="501" t="s">
        <v>277</v>
      </c>
      <c r="E32" s="536" t="s">
        <v>216</v>
      </c>
      <c r="F32" s="536"/>
      <c r="G32" s="499">
        <v>18</v>
      </c>
      <c r="H32" s="510"/>
      <c r="I32" s="509"/>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row>
    <row r="33" spans="1:34" ht="27" customHeight="1" x14ac:dyDescent="0.45">
      <c r="A33" s="497"/>
      <c r="B33" s="498"/>
      <c r="C33" s="515" t="s">
        <v>278</v>
      </c>
      <c r="D33" s="514" t="s">
        <v>279</v>
      </c>
      <c r="E33" s="513" t="s">
        <v>216</v>
      </c>
      <c r="F33" s="513"/>
      <c r="G33" s="512">
        <v>14</v>
      </c>
      <c r="H33" s="510"/>
      <c r="I33" s="509"/>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row>
    <row r="34" spans="1:34" ht="27" customHeight="1" x14ac:dyDescent="0.45">
      <c r="A34" s="497"/>
      <c r="B34" s="498"/>
      <c r="C34" s="511"/>
      <c r="D34" s="507" t="s">
        <v>280</v>
      </c>
      <c r="E34" s="536" t="s">
        <v>216</v>
      </c>
      <c r="F34" s="536"/>
      <c r="G34" s="505">
        <v>18</v>
      </c>
      <c r="H34" s="510"/>
      <c r="I34" s="509"/>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row>
    <row r="35" spans="1:34" ht="27" customHeight="1" thickBot="1" x14ac:dyDescent="0.5">
      <c r="A35" s="497"/>
      <c r="B35" s="498"/>
      <c r="C35" s="511"/>
      <c r="D35" s="507" t="s">
        <v>281</v>
      </c>
      <c r="E35" s="536" t="s">
        <v>216</v>
      </c>
      <c r="F35" s="536"/>
      <c r="G35" s="505">
        <v>11</v>
      </c>
      <c r="H35" s="510"/>
      <c r="I35" s="509"/>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row>
    <row r="36" spans="1:34" ht="27" customHeight="1" x14ac:dyDescent="0.45">
      <c r="A36" s="497"/>
      <c r="B36" s="498"/>
      <c r="C36" s="515" t="s">
        <v>66</v>
      </c>
      <c r="D36" s="514" t="s">
        <v>282</v>
      </c>
      <c r="E36" s="513" t="s">
        <v>216</v>
      </c>
      <c r="F36" s="513"/>
      <c r="G36" s="512">
        <v>30</v>
      </c>
      <c r="H36" s="510"/>
      <c r="I36" s="509"/>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row>
    <row r="37" spans="1:34" ht="27" customHeight="1" x14ac:dyDescent="0.45">
      <c r="A37" s="497"/>
      <c r="B37" s="498"/>
      <c r="C37" s="511"/>
      <c r="D37" s="507" t="s">
        <v>283</v>
      </c>
      <c r="E37" s="536" t="s">
        <v>216</v>
      </c>
      <c r="F37" s="536"/>
      <c r="G37" s="505">
        <v>28</v>
      </c>
      <c r="H37" s="510"/>
      <c r="I37" s="509"/>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row>
    <row r="38" spans="1:34" ht="27" customHeight="1" x14ac:dyDescent="0.45">
      <c r="A38" s="497"/>
      <c r="B38" s="498"/>
      <c r="C38" s="511"/>
      <c r="D38" s="507" t="s">
        <v>284</v>
      </c>
      <c r="E38" s="536" t="s">
        <v>216</v>
      </c>
      <c r="F38" s="536"/>
      <c r="G38" s="505">
        <v>30</v>
      </c>
      <c r="H38" s="510"/>
      <c r="I38" s="509"/>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row>
    <row r="39" spans="1:34" ht="27" customHeight="1" x14ac:dyDescent="0.45">
      <c r="A39" s="497"/>
      <c r="B39" s="498"/>
      <c r="C39" s="511"/>
      <c r="D39" s="507" t="s">
        <v>285</v>
      </c>
      <c r="E39" s="536" t="s">
        <v>216</v>
      </c>
      <c r="F39" s="536"/>
      <c r="G39" s="505">
        <v>27</v>
      </c>
      <c r="H39" s="510"/>
      <c r="I39" s="509"/>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row>
    <row r="40" spans="1:34" ht="27" customHeight="1" x14ac:dyDescent="0.45">
      <c r="A40" s="497"/>
      <c r="B40" s="498"/>
      <c r="C40" s="511"/>
      <c r="D40" s="507" t="s">
        <v>286</v>
      </c>
      <c r="E40" s="536" t="s">
        <v>216</v>
      </c>
      <c r="F40" s="536"/>
      <c r="G40" s="505">
        <v>27</v>
      </c>
      <c r="H40" s="510"/>
      <c r="I40" s="509"/>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row>
    <row r="41" spans="1:34" ht="27" customHeight="1" x14ac:dyDescent="0.45">
      <c r="A41" s="497"/>
      <c r="B41" s="498"/>
      <c r="C41" s="511"/>
      <c r="D41" s="507" t="s">
        <v>287</v>
      </c>
      <c r="E41" s="536" t="s">
        <v>216</v>
      </c>
      <c r="F41" s="536"/>
      <c r="G41" s="505">
        <v>30</v>
      </c>
      <c r="H41" s="510"/>
      <c r="I41" s="509"/>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c r="AG41" s="497"/>
      <c r="AH41" s="497"/>
    </row>
    <row r="42" spans="1:34" ht="27" customHeight="1" x14ac:dyDescent="0.45">
      <c r="A42" s="497"/>
      <c r="B42" s="498"/>
      <c r="C42" s="511"/>
      <c r="D42" s="507" t="s">
        <v>67</v>
      </c>
      <c r="E42" s="536" t="s">
        <v>216</v>
      </c>
      <c r="F42" s="536"/>
      <c r="G42" s="505">
        <v>30</v>
      </c>
      <c r="H42" s="510"/>
      <c r="I42" s="509"/>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row>
    <row r="43" spans="1:34" ht="27" customHeight="1" thickBot="1" x14ac:dyDescent="0.5">
      <c r="A43" s="497"/>
      <c r="B43" s="498"/>
      <c r="C43" s="516"/>
      <c r="D43" s="501" t="s">
        <v>288</v>
      </c>
      <c r="E43" s="536" t="s">
        <v>216</v>
      </c>
      <c r="F43" s="536"/>
      <c r="G43" s="499">
        <v>7.92</v>
      </c>
      <c r="H43" s="510"/>
      <c r="I43" s="509"/>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row>
    <row r="44" spans="1:34" ht="27" customHeight="1" thickBot="1" x14ac:dyDescent="0.5">
      <c r="A44" s="497"/>
      <c r="B44" s="498"/>
      <c r="C44" s="524" t="s">
        <v>289</v>
      </c>
      <c r="D44" s="523" t="s">
        <v>289</v>
      </c>
      <c r="E44" s="522" t="s">
        <v>216</v>
      </c>
      <c r="F44" s="522"/>
      <c r="G44" s="521">
        <v>29.25</v>
      </c>
      <c r="H44" s="510"/>
      <c r="I44" s="509"/>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row>
    <row r="45" spans="1:34" ht="27" customHeight="1" x14ac:dyDescent="0.45">
      <c r="A45" s="497"/>
      <c r="B45" s="498"/>
      <c r="C45" s="535" t="s">
        <v>290</v>
      </c>
      <c r="D45" s="534" t="s">
        <v>291</v>
      </c>
      <c r="E45" s="533" t="s">
        <v>216</v>
      </c>
      <c r="F45" s="533"/>
      <c r="G45" s="505">
        <v>8.4534454454067696</v>
      </c>
      <c r="H45" s="510"/>
      <c r="I45" s="509"/>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row>
    <row r="46" spans="1:34" ht="27" customHeight="1" x14ac:dyDescent="0.45">
      <c r="A46" s="497"/>
      <c r="B46" s="498"/>
      <c r="C46" s="511"/>
      <c r="D46" s="507" t="s">
        <v>292</v>
      </c>
      <c r="E46" s="533" t="s">
        <v>216</v>
      </c>
      <c r="F46" s="533"/>
      <c r="G46" s="505">
        <v>8.4534454454067696</v>
      </c>
      <c r="H46" s="510"/>
      <c r="I46" s="509"/>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c r="AH46" s="497"/>
    </row>
    <row r="47" spans="1:34" ht="27" customHeight="1" x14ac:dyDescent="0.45">
      <c r="A47" s="497"/>
      <c r="B47" s="498"/>
      <c r="C47" s="511"/>
      <c r="D47" s="507" t="s">
        <v>293</v>
      </c>
      <c r="E47" s="533" t="s">
        <v>216</v>
      </c>
      <c r="F47" s="533"/>
      <c r="G47" s="505">
        <v>29.25</v>
      </c>
      <c r="H47" s="510"/>
      <c r="I47" s="509"/>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c r="AH47" s="497"/>
    </row>
    <row r="48" spans="1:34" ht="27" customHeight="1" x14ac:dyDescent="0.45">
      <c r="A48" s="497"/>
      <c r="B48" s="498"/>
      <c r="C48" s="511"/>
      <c r="D48" s="507" t="s">
        <v>294</v>
      </c>
      <c r="E48" s="533" t="s">
        <v>216</v>
      </c>
      <c r="F48" s="533"/>
      <c r="G48" s="505">
        <v>29.25</v>
      </c>
      <c r="H48" s="510"/>
      <c r="I48" s="509"/>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row>
    <row r="49" spans="1:34" ht="27" customHeight="1" thickBot="1" x14ac:dyDescent="0.5">
      <c r="A49" s="497"/>
      <c r="B49" s="498"/>
      <c r="C49" s="516"/>
      <c r="D49" s="501" t="s">
        <v>295</v>
      </c>
      <c r="E49" s="533" t="s">
        <v>216</v>
      </c>
      <c r="F49" s="533"/>
      <c r="G49" s="499">
        <v>8</v>
      </c>
      <c r="H49" s="510"/>
      <c r="I49" s="509"/>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row>
    <row r="50" spans="1:34" ht="27" customHeight="1" x14ac:dyDescent="0.45">
      <c r="A50" s="497"/>
      <c r="B50" s="498"/>
      <c r="C50" s="515" t="s">
        <v>296</v>
      </c>
      <c r="D50" s="514" t="s">
        <v>297</v>
      </c>
      <c r="E50" s="513" t="s">
        <v>216</v>
      </c>
      <c r="F50" s="513"/>
      <c r="G50" s="512">
        <v>9</v>
      </c>
      <c r="H50" s="510"/>
      <c r="I50" s="509"/>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row>
    <row r="51" spans="1:34" ht="27" customHeight="1" thickBot="1" x14ac:dyDescent="0.5">
      <c r="A51" s="497"/>
      <c r="B51" s="498"/>
      <c r="C51" s="516"/>
      <c r="D51" s="501" t="s">
        <v>298</v>
      </c>
      <c r="E51" s="500" t="s">
        <v>216</v>
      </c>
      <c r="F51" s="500"/>
      <c r="G51" s="499">
        <v>22.5</v>
      </c>
      <c r="H51" s="510"/>
      <c r="I51" s="509"/>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row>
    <row r="52" spans="1:34" ht="27" customHeight="1" x14ac:dyDescent="0.45">
      <c r="A52" s="497"/>
      <c r="B52" s="498"/>
      <c r="C52" s="515" t="s">
        <v>299</v>
      </c>
      <c r="D52" s="532" t="s">
        <v>300</v>
      </c>
      <c r="E52" s="531"/>
      <c r="F52" s="531" t="s">
        <v>216</v>
      </c>
      <c r="G52" s="512">
        <v>25</v>
      </c>
      <c r="H52" s="510"/>
      <c r="I52" s="509"/>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7"/>
      <c r="AH52" s="497"/>
    </row>
    <row r="53" spans="1:34" ht="27" customHeight="1" thickBot="1" x14ac:dyDescent="0.5">
      <c r="A53" s="497"/>
      <c r="B53" s="498"/>
      <c r="C53" s="516"/>
      <c r="D53" s="530" t="s">
        <v>301</v>
      </c>
      <c r="E53" s="529"/>
      <c r="F53" s="529" t="s">
        <v>216</v>
      </c>
      <c r="G53" s="499">
        <v>13</v>
      </c>
      <c r="H53" s="510"/>
      <c r="I53" s="509"/>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row>
    <row r="54" spans="1:34" ht="27" customHeight="1" x14ac:dyDescent="0.45">
      <c r="A54" s="497"/>
      <c r="B54" s="498"/>
      <c r="C54" s="520" t="s">
        <v>302</v>
      </c>
      <c r="D54" s="519" t="s">
        <v>303</v>
      </c>
      <c r="E54" s="518"/>
      <c r="F54" s="518" t="s">
        <v>216</v>
      </c>
      <c r="G54" s="517">
        <v>8.8919999999999995</v>
      </c>
      <c r="H54" s="510"/>
      <c r="I54" s="509"/>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7"/>
    </row>
    <row r="55" spans="1:34" ht="27" customHeight="1" thickBot="1" x14ac:dyDescent="0.5">
      <c r="A55" s="497"/>
      <c r="B55" s="498"/>
      <c r="C55" s="516"/>
      <c r="D55" s="501" t="s">
        <v>304</v>
      </c>
      <c r="E55" s="500"/>
      <c r="F55" s="500" t="s">
        <v>216</v>
      </c>
      <c r="G55" s="499">
        <v>10.26</v>
      </c>
      <c r="H55" s="510"/>
      <c r="I55" s="509"/>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497"/>
    </row>
    <row r="56" spans="1:34" ht="27" customHeight="1" x14ac:dyDescent="0.45">
      <c r="A56" s="497"/>
      <c r="B56" s="498"/>
      <c r="C56" s="520" t="s">
        <v>305</v>
      </c>
      <c r="D56" s="519" t="s">
        <v>306</v>
      </c>
      <c r="E56" s="518" t="s">
        <v>216</v>
      </c>
      <c r="F56" s="518" t="s">
        <v>216</v>
      </c>
      <c r="G56" s="517">
        <v>11.4</v>
      </c>
      <c r="H56" s="510"/>
      <c r="I56" s="509"/>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row>
    <row r="57" spans="1:34" ht="27" customHeight="1" x14ac:dyDescent="0.45">
      <c r="A57" s="497"/>
      <c r="B57" s="498"/>
      <c r="C57" s="511"/>
      <c r="D57" s="507" t="s">
        <v>307</v>
      </c>
      <c r="E57" s="506" t="s">
        <v>216</v>
      </c>
      <c r="F57" s="506" t="s">
        <v>216</v>
      </c>
      <c r="G57" s="505">
        <v>11.4</v>
      </c>
      <c r="H57" s="510"/>
      <c r="I57" s="509"/>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row>
    <row r="58" spans="1:34" ht="27" customHeight="1" thickBot="1" x14ac:dyDescent="0.5">
      <c r="A58" s="497"/>
      <c r="B58" s="498"/>
      <c r="C58" s="516"/>
      <c r="D58" s="501" t="s">
        <v>308</v>
      </c>
      <c r="E58" s="500" t="s">
        <v>216</v>
      </c>
      <c r="F58" s="500" t="s">
        <v>216</v>
      </c>
      <c r="G58" s="499">
        <v>10.26</v>
      </c>
      <c r="H58" s="510"/>
      <c r="I58" s="509"/>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row>
    <row r="59" spans="1:34" ht="27" customHeight="1" thickBot="1" x14ac:dyDescent="0.5">
      <c r="A59" s="497"/>
      <c r="B59" s="498"/>
      <c r="C59" s="524" t="s">
        <v>309</v>
      </c>
      <c r="D59" s="523" t="s">
        <v>310</v>
      </c>
      <c r="E59" s="522" t="s">
        <v>216</v>
      </c>
      <c r="F59" s="522" t="s">
        <v>216</v>
      </c>
      <c r="G59" s="521">
        <v>15</v>
      </c>
      <c r="H59" s="510"/>
      <c r="I59" s="509"/>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497"/>
    </row>
    <row r="60" spans="1:34" ht="27" customHeight="1" x14ac:dyDescent="0.45">
      <c r="A60" s="497"/>
      <c r="B60" s="498"/>
      <c r="C60" s="515" t="s">
        <v>311</v>
      </c>
      <c r="D60" s="514" t="s">
        <v>312</v>
      </c>
      <c r="E60" s="513"/>
      <c r="F60" s="513" t="s">
        <v>216</v>
      </c>
      <c r="G60" s="512">
        <v>22.8</v>
      </c>
      <c r="H60" s="510"/>
      <c r="I60" s="509"/>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c r="AH60" s="497"/>
    </row>
    <row r="61" spans="1:34" ht="27" customHeight="1" x14ac:dyDescent="0.45">
      <c r="A61" s="497"/>
      <c r="B61" s="498"/>
      <c r="C61" s="508"/>
      <c r="D61" s="507" t="s">
        <v>313</v>
      </c>
      <c r="E61" s="506"/>
      <c r="F61" s="506" t="s">
        <v>216</v>
      </c>
      <c r="G61" s="505">
        <v>22.5</v>
      </c>
      <c r="H61" s="510"/>
      <c r="I61" s="509"/>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7"/>
      <c r="AH61" s="497"/>
    </row>
    <row r="62" spans="1:34" ht="27" customHeight="1" thickBot="1" x14ac:dyDescent="0.5">
      <c r="A62" s="497"/>
      <c r="B62" s="498"/>
      <c r="C62" s="528"/>
      <c r="D62" s="527" t="s">
        <v>314</v>
      </c>
      <c r="E62" s="526"/>
      <c r="F62" s="526" t="s">
        <v>216</v>
      </c>
      <c r="G62" s="525">
        <v>17.600000000000001</v>
      </c>
      <c r="H62" s="510"/>
      <c r="I62" s="509"/>
      <c r="J62" s="497"/>
      <c r="K62" s="497"/>
      <c r="L62" s="497"/>
      <c r="M62" s="497"/>
      <c r="N62" s="497"/>
      <c r="O62" s="497"/>
      <c r="P62" s="497"/>
      <c r="Q62" s="497"/>
      <c r="R62" s="497"/>
      <c r="S62" s="497"/>
      <c r="T62" s="497"/>
      <c r="U62" s="497"/>
      <c r="V62" s="497"/>
      <c r="W62" s="497"/>
      <c r="X62" s="497"/>
      <c r="Y62" s="497"/>
      <c r="Z62" s="497"/>
      <c r="AA62" s="497"/>
      <c r="AB62" s="497"/>
      <c r="AC62" s="497"/>
      <c r="AD62" s="497"/>
      <c r="AE62" s="497"/>
      <c r="AF62" s="497"/>
      <c r="AG62" s="497"/>
      <c r="AH62" s="497"/>
    </row>
    <row r="63" spans="1:34" ht="27" customHeight="1" thickBot="1" x14ac:dyDescent="0.5">
      <c r="A63" s="497"/>
      <c r="B63" s="498"/>
      <c r="C63" s="524" t="s">
        <v>315</v>
      </c>
      <c r="D63" s="523" t="s">
        <v>315</v>
      </c>
      <c r="E63" s="522" t="s">
        <v>216</v>
      </c>
      <c r="F63" s="522" t="s">
        <v>216</v>
      </c>
      <c r="G63" s="521">
        <v>6.84</v>
      </c>
      <c r="H63" s="510"/>
      <c r="I63" s="509"/>
      <c r="J63" s="497"/>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7"/>
      <c r="AH63" s="497"/>
    </row>
    <row r="64" spans="1:34" ht="27" customHeight="1" x14ac:dyDescent="0.45">
      <c r="A64" s="497"/>
      <c r="B64" s="498"/>
      <c r="C64" s="520" t="s">
        <v>316</v>
      </c>
      <c r="D64" s="519" t="s">
        <v>317</v>
      </c>
      <c r="E64" s="518"/>
      <c r="F64" s="518" t="s">
        <v>216</v>
      </c>
      <c r="G64" s="517">
        <v>30</v>
      </c>
      <c r="H64" s="510"/>
      <c r="I64" s="509"/>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row>
    <row r="65" spans="1:34" ht="27" customHeight="1" thickBot="1" x14ac:dyDescent="0.5">
      <c r="A65" s="497"/>
      <c r="B65" s="498"/>
      <c r="C65" s="516"/>
      <c r="D65" s="501" t="s">
        <v>318</v>
      </c>
      <c r="E65" s="500"/>
      <c r="F65" s="500" t="s">
        <v>216</v>
      </c>
      <c r="G65" s="499">
        <v>30</v>
      </c>
      <c r="H65" s="510"/>
      <c r="I65" s="509"/>
      <c r="J65" s="497"/>
      <c r="K65" s="497"/>
      <c r="L65" s="497"/>
      <c r="M65" s="497"/>
      <c r="N65" s="497"/>
      <c r="O65" s="497"/>
      <c r="P65" s="497"/>
      <c r="Q65" s="497"/>
      <c r="R65" s="497"/>
      <c r="S65" s="497"/>
      <c r="T65" s="497"/>
      <c r="U65" s="497"/>
      <c r="V65" s="497"/>
      <c r="W65" s="497"/>
      <c r="X65" s="497"/>
      <c r="Y65" s="497"/>
      <c r="Z65" s="497"/>
      <c r="AA65" s="497"/>
      <c r="AB65" s="497"/>
      <c r="AC65" s="497"/>
      <c r="AD65" s="497"/>
      <c r="AE65" s="497"/>
      <c r="AF65" s="497"/>
      <c r="AG65" s="497"/>
      <c r="AH65" s="497"/>
    </row>
    <row r="66" spans="1:34" ht="27" customHeight="1" x14ac:dyDescent="0.45">
      <c r="A66" s="497"/>
      <c r="B66" s="498"/>
      <c r="C66" s="515" t="s">
        <v>319</v>
      </c>
      <c r="D66" s="514" t="s">
        <v>320</v>
      </c>
      <c r="E66" s="513"/>
      <c r="F66" s="513" t="s">
        <v>216</v>
      </c>
      <c r="G66" s="512">
        <v>23.75</v>
      </c>
      <c r="H66" s="510"/>
      <c r="I66" s="509"/>
      <c r="J66" s="497"/>
      <c r="K66" s="497"/>
      <c r="L66" s="497"/>
      <c r="M66" s="497"/>
      <c r="N66" s="497"/>
      <c r="O66" s="497"/>
      <c r="P66" s="497"/>
      <c r="Q66" s="497"/>
      <c r="R66" s="497"/>
      <c r="S66" s="497"/>
      <c r="T66" s="497"/>
      <c r="U66" s="497"/>
      <c r="V66" s="497"/>
      <c r="W66" s="497"/>
      <c r="X66" s="497"/>
      <c r="Y66" s="497"/>
      <c r="Z66" s="497"/>
      <c r="AA66" s="497"/>
      <c r="AB66" s="497"/>
      <c r="AC66" s="497"/>
      <c r="AD66" s="497"/>
      <c r="AE66" s="497"/>
      <c r="AF66" s="497"/>
      <c r="AG66" s="497"/>
      <c r="AH66" s="497"/>
    </row>
    <row r="67" spans="1:34" ht="27" customHeight="1" x14ac:dyDescent="0.45">
      <c r="A67" s="497"/>
      <c r="B67" s="498"/>
      <c r="C67" s="511"/>
      <c r="D67" s="507" t="s">
        <v>321</v>
      </c>
      <c r="E67" s="506"/>
      <c r="F67" s="506" t="s">
        <v>216</v>
      </c>
      <c r="G67" s="505">
        <v>14.25</v>
      </c>
      <c r="H67" s="510"/>
      <c r="I67" s="509"/>
      <c r="J67" s="497"/>
      <c r="K67" s="497"/>
      <c r="L67" s="497"/>
      <c r="M67" s="497"/>
      <c r="N67" s="497"/>
      <c r="O67" s="497"/>
      <c r="P67" s="497"/>
      <c r="Q67" s="497"/>
      <c r="R67" s="497"/>
      <c r="S67" s="497"/>
      <c r="T67" s="497"/>
      <c r="U67" s="497"/>
      <c r="V67" s="497"/>
      <c r="W67" s="497"/>
      <c r="X67" s="497"/>
      <c r="Y67" s="497"/>
      <c r="Z67" s="497"/>
      <c r="AA67" s="497"/>
      <c r="AB67" s="497"/>
      <c r="AC67" s="497"/>
      <c r="AD67" s="497"/>
      <c r="AE67" s="497"/>
      <c r="AF67" s="497"/>
      <c r="AG67" s="497"/>
      <c r="AH67" s="497"/>
    </row>
    <row r="68" spans="1:34" ht="27" customHeight="1" x14ac:dyDescent="0.45">
      <c r="A68" s="497"/>
      <c r="B68" s="498"/>
      <c r="C68" s="508"/>
      <c r="D68" s="507" t="s">
        <v>322</v>
      </c>
      <c r="E68" s="506"/>
      <c r="F68" s="506" t="s">
        <v>216</v>
      </c>
      <c r="G68" s="505">
        <v>23.75</v>
      </c>
      <c r="H68" s="510"/>
      <c r="I68" s="509"/>
      <c r="J68" s="497"/>
      <c r="K68" s="497"/>
      <c r="L68" s="497"/>
      <c r="M68" s="497"/>
      <c r="N68" s="497"/>
      <c r="O68" s="497"/>
      <c r="P68" s="497"/>
      <c r="Q68" s="497"/>
      <c r="R68" s="497"/>
      <c r="S68" s="497"/>
      <c r="T68" s="497"/>
      <c r="U68" s="497"/>
      <c r="V68" s="497"/>
      <c r="W68" s="497"/>
      <c r="X68" s="497"/>
      <c r="Y68" s="497"/>
      <c r="Z68" s="497"/>
      <c r="AA68" s="497"/>
      <c r="AB68" s="497"/>
      <c r="AC68" s="497"/>
      <c r="AD68" s="497"/>
      <c r="AE68" s="497"/>
      <c r="AF68" s="497"/>
      <c r="AG68" s="497"/>
      <c r="AH68" s="497"/>
    </row>
    <row r="69" spans="1:34" ht="27" customHeight="1" x14ac:dyDescent="0.45">
      <c r="A69" s="497"/>
      <c r="B69" s="498"/>
      <c r="C69" s="508"/>
      <c r="D69" s="507" t="s">
        <v>323</v>
      </c>
      <c r="E69" s="506"/>
      <c r="F69" s="506" t="s">
        <v>216</v>
      </c>
      <c r="G69" s="505">
        <v>7.22</v>
      </c>
      <c r="H69" s="510"/>
      <c r="I69" s="509"/>
      <c r="J69" s="497"/>
      <c r="K69" s="497"/>
      <c r="L69" s="497"/>
      <c r="M69" s="497"/>
      <c r="N69" s="497"/>
      <c r="O69" s="497"/>
      <c r="P69" s="497"/>
      <c r="Q69" s="497"/>
      <c r="R69" s="497"/>
      <c r="S69" s="497"/>
      <c r="T69" s="497"/>
      <c r="U69" s="497"/>
      <c r="V69" s="497"/>
      <c r="W69" s="497"/>
      <c r="X69" s="497"/>
      <c r="Y69" s="497"/>
      <c r="Z69" s="497"/>
      <c r="AA69" s="497"/>
      <c r="AB69" s="497"/>
      <c r="AC69" s="497"/>
      <c r="AD69" s="497"/>
      <c r="AE69" s="497"/>
      <c r="AF69" s="497"/>
      <c r="AG69" s="497"/>
      <c r="AH69" s="497"/>
    </row>
    <row r="70" spans="1:34" ht="27" customHeight="1" x14ac:dyDescent="0.45">
      <c r="A70" s="497"/>
      <c r="B70" s="498"/>
      <c r="C70" s="508"/>
      <c r="D70" s="507" t="s">
        <v>324</v>
      </c>
      <c r="E70" s="506"/>
      <c r="F70" s="506" t="s">
        <v>216</v>
      </c>
      <c r="G70" s="505">
        <v>30</v>
      </c>
      <c r="H70" s="504"/>
      <c r="I70" s="503"/>
      <c r="J70" s="497"/>
      <c r="K70" s="497"/>
      <c r="L70" s="497"/>
      <c r="M70" s="497"/>
      <c r="N70" s="497"/>
      <c r="O70" s="497"/>
      <c r="P70" s="497"/>
      <c r="Q70" s="497"/>
      <c r="R70" s="497"/>
      <c r="S70" s="497"/>
      <c r="T70" s="497"/>
      <c r="U70" s="497"/>
      <c r="V70" s="497"/>
      <c r="W70" s="497"/>
      <c r="X70" s="497"/>
      <c r="Y70" s="497"/>
      <c r="Z70" s="497"/>
      <c r="AA70" s="497"/>
      <c r="AB70" s="497"/>
      <c r="AC70" s="497"/>
      <c r="AD70" s="497"/>
      <c r="AE70" s="497"/>
      <c r="AF70" s="497"/>
      <c r="AG70" s="497"/>
      <c r="AH70" s="497"/>
    </row>
    <row r="71" spans="1:34" ht="27" customHeight="1" thickBot="1" x14ac:dyDescent="0.5">
      <c r="A71" s="497"/>
      <c r="B71" s="498"/>
      <c r="C71" s="502"/>
      <c r="D71" s="501" t="s">
        <v>325</v>
      </c>
      <c r="E71" s="500"/>
      <c r="F71" s="500" t="s">
        <v>216</v>
      </c>
      <c r="G71" s="499">
        <v>6.84</v>
      </c>
      <c r="H71" s="498"/>
      <c r="I71" s="497"/>
      <c r="J71" s="497"/>
      <c r="K71" s="497"/>
      <c r="L71" s="497"/>
      <c r="M71" s="497"/>
      <c r="N71" s="497"/>
      <c r="O71" s="497"/>
      <c r="P71" s="497"/>
      <c r="Q71" s="497"/>
      <c r="R71" s="497"/>
      <c r="S71" s="497"/>
      <c r="T71" s="497"/>
      <c r="U71" s="497"/>
      <c r="V71" s="497"/>
      <c r="W71" s="497"/>
      <c r="X71" s="497"/>
      <c r="Y71" s="497"/>
      <c r="Z71" s="497"/>
      <c r="AA71" s="497"/>
      <c r="AB71" s="497"/>
      <c r="AC71" s="497"/>
      <c r="AD71" s="497"/>
      <c r="AE71" s="497"/>
      <c r="AF71" s="497"/>
      <c r="AG71" s="497"/>
      <c r="AH71" s="497"/>
    </row>
    <row r="72" spans="1:34" ht="27" customHeight="1" x14ac:dyDescent="0.45">
      <c r="A72" s="497"/>
      <c r="B72" s="498"/>
      <c r="C72" s="498"/>
      <c r="D72" s="498"/>
      <c r="E72" s="498"/>
      <c r="F72" s="498"/>
      <c r="G72" s="498"/>
      <c r="H72" s="498"/>
      <c r="I72" s="497"/>
      <c r="J72" s="497"/>
      <c r="K72" s="497"/>
      <c r="L72" s="497"/>
      <c r="M72" s="497"/>
      <c r="N72" s="497"/>
      <c r="O72" s="497"/>
      <c r="P72" s="497"/>
      <c r="Q72" s="497"/>
      <c r="R72" s="497"/>
      <c r="S72" s="497"/>
      <c r="T72" s="497"/>
      <c r="U72" s="497"/>
      <c r="V72" s="497"/>
      <c r="W72" s="497"/>
      <c r="X72" s="497"/>
      <c r="Y72" s="497"/>
      <c r="Z72" s="497"/>
      <c r="AA72" s="497"/>
      <c r="AB72" s="497"/>
      <c r="AC72" s="497"/>
      <c r="AD72" s="497"/>
      <c r="AE72" s="497"/>
      <c r="AF72" s="497"/>
      <c r="AG72" s="497"/>
      <c r="AH72" s="497"/>
    </row>
    <row r="73" spans="1:34" ht="27" customHeight="1" x14ac:dyDescent="0.45">
      <c r="A73" s="497"/>
      <c r="B73" s="497"/>
      <c r="C73" s="497"/>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497"/>
      <c r="AC73" s="497"/>
      <c r="AD73" s="497"/>
      <c r="AE73" s="497"/>
      <c r="AF73" s="497"/>
      <c r="AG73" s="497"/>
      <c r="AH73" s="497"/>
    </row>
    <row r="74" spans="1:34" ht="27" customHeight="1" x14ac:dyDescent="0.45">
      <c r="A74" s="497"/>
      <c r="B74" s="497"/>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c r="AD74" s="497"/>
      <c r="AE74" s="497"/>
      <c r="AF74" s="497"/>
      <c r="AG74" s="497"/>
      <c r="AH74" s="497"/>
    </row>
    <row r="75" spans="1:34" ht="27" customHeight="1" x14ac:dyDescent="0.45">
      <c r="A75" s="497"/>
      <c r="B75" s="497"/>
      <c r="C75" s="497"/>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c r="AD75" s="497"/>
      <c r="AE75" s="497"/>
      <c r="AF75" s="497"/>
      <c r="AG75" s="497"/>
      <c r="AH75" s="497"/>
    </row>
    <row r="76" spans="1:34" ht="27" customHeight="1" x14ac:dyDescent="0.45">
      <c r="A76" s="497"/>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c r="AD76" s="497"/>
      <c r="AE76" s="497"/>
      <c r="AF76" s="497"/>
      <c r="AG76" s="497"/>
      <c r="AH76" s="497"/>
    </row>
    <row r="77" spans="1:34" ht="27" customHeight="1" x14ac:dyDescent="0.45">
      <c r="A77" s="497"/>
      <c r="B77" s="497"/>
      <c r="C77" s="497"/>
      <c r="D77" s="497"/>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c r="AD77" s="497"/>
      <c r="AE77" s="497"/>
      <c r="AF77" s="497"/>
      <c r="AG77" s="497"/>
      <c r="AH77" s="497"/>
    </row>
    <row r="78" spans="1:34" ht="27" customHeight="1" x14ac:dyDescent="0.45">
      <c r="A78" s="497"/>
      <c r="B78" s="497"/>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c r="AD78" s="497"/>
      <c r="AE78" s="497"/>
      <c r="AF78" s="497"/>
      <c r="AG78" s="497"/>
      <c r="AH78" s="497"/>
    </row>
    <row r="79" spans="1:34" ht="27" customHeight="1" x14ac:dyDescent="0.45">
      <c r="A79" s="497"/>
      <c r="B79" s="497"/>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row>
    <row r="80" spans="1:34" ht="27" customHeight="1" x14ac:dyDescent="0.45">
      <c r="A80" s="497"/>
      <c r="B80" s="497"/>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row>
    <row r="81" spans="1:34" ht="27" customHeight="1" x14ac:dyDescent="0.45">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row>
    <row r="82" spans="1:34" ht="27" customHeight="1" x14ac:dyDescent="0.45">
      <c r="A82" s="497"/>
      <c r="B82" s="497"/>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row>
    <row r="83" spans="1:34" ht="27" customHeight="1" x14ac:dyDescent="0.45">
      <c r="A83" s="497"/>
      <c r="B83" s="497"/>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row>
    <row r="84" spans="1:34" ht="27" customHeight="1" x14ac:dyDescent="0.45">
      <c r="A84" s="497"/>
      <c r="B84" s="497"/>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row>
    <row r="85" spans="1:34" ht="27" customHeight="1" x14ac:dyDescent="0.45">
      <c r="A85" s="497"/>
      <c r="B85" s="497"/>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c r="AD85" s="497"/>
      <c r="AE85" s="497"/>
      <c r="AF85" s="497"/>
      <c r="AG85" s="497"/>
      <c r="AH85" s="497"/>
    </row>
    <row r="86" spans="1:34" ht="27" customHeight="1" x14ac:dyDescent="0.45">
      <c r="A86" s="497"/>
      <c r="B86" s="497"/>
      <c r="C86" s="497"/>
      <c r="D86" s="497"/>
      <c r="E86" s="497"/>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c r="AD86" s="497"/>
      <c r="AE86" s="497"/>
      <c r="AF86" s="497"/>
      <c r="AG86" s="497"/>
      <c r="AH86" s="497"/>
    </row>
    <row r="87" spans="1:34" ht="27" customHeight="1" x14ac:dyDescent="0.45">
      <c r="A87" s="497"/>
      <c r="B87" s="497"/>
      <c r="C87" s="497"/>
      <c r="D87" s="497"/>
      <c r="E87" s="497"/>
      <c r="F87" s="497"/>
      <c r="G87" s="497"/>
      <c r="H87" s="497"/>
      <c r="I87" s="497"/>
      <c r="J87" s="497"/>
      <c r="K87" s="497"/>
      <c r="L87" s="497"/>
      <c r="M87" s="497"/>
      <c r="N87" s="497"/>
      <c r="O87" s="497"/>
      <c r="P87" s="497"/>
      <c r="Q87" s="497"/>
      <c r="R87" s="497"/>
      <c r="S87" s="497"/>
      <c r="T87" s="497"/>
      <c r="U87" s="497"/>
      <c r="V87" s="497"/>
      <c r="W87" s="497"/>
      <c r="X87" s="497"/>
      <c r="Y87" s="497"/>
      <c r="Z87" s="497"/>
      <c r="AA87" s="497"/>
      <c r="AB87" s="497"/>
      <c r="AC87" s="497"/>
      <c r="AD87" s="497"/>
      <c r="AE87" s="497"/>
      <c r="AF87" s="497"/>
      <c r="AG87" s="497"/>
      <c r="AH87" s="497"/>
    </row>
    <row r="88" spans="1:34" ht="27" customHeight="1" x14ac:dyDescent="0.45">
      <c r="A88" s="497"/>
      <c r="B88" s="497"/>
      <c r="C88" s="497"/>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c r="AC88" s="497"/>
      <c r="AD88" s="497"/>
      <c r="AE88" s="497"/>
      <c r="AF88" s="497"/>
      <c r="AG88" s="497"/>
      <c r="AH88" s="497"/>
    </row>
    <row r="89" spans="1:34" ht="27" customHeight="1" x14ac:dyDescent="0.45">
      <c r="A89" s="497"/>
      <c r="B89" s="497"/>
      <c r="C89" s="497"/>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c r="AD89" s="497"/>
      <c r="AE89" s="497"/>
      <c r="AF89" s="497"/>
      <c r="AG89" s="497"/>
      <c r="AH89" s="497"/>
    </row>
    <row r="90" spans="1:34" ht="27" customHeight="1" x14ac:dyDescent="0.45">
      <c r="A90" s="497"/>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c r="AD90" s="497"/>
      <c r="AE90" s="497"/>
      <c r="AF90" s="497"/>
      <c r="AG90" s="497"/>
      <c r="AH90" s="497"/>
    </row>
    <row r="91" spans="1:34" ht="27" customHeight="1" x14ac:dyDescent="0.45">
      <c r="A91" s="497"/>
      <c r="B91" s="497"/>
      <c r="C91" s="497"/>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c r="AD91" s="497"/>
      <c r="AE91" s="497"/>
      <c r="AF91" s="497"/>
      <c r="AG91" s="497"/>
      <c r="AH91" s="497"/>
    </row>
    <row r="92" spans="1:34" ht="27" customHeight="1" x14ac:dyDescent="0.45">
      <c r="A92" s="497"/>
      <c r="B92" s="497"/>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c r="AD92" s="497"/>
      <c r="AE92" s="497"/>
      <c r="AF92" s="497"/>
      <c r="AG92" s="497"/>
      <c r="AH92" s="497"/>
    </row>
    <row r="93" spans="1:34" ht="27" customHeight="1" x14ac:dyDescent="0.45">
      <c r="A93" s="497"/>
      <c r="B93" s="497"/>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c r="AD93" s="497"/>
      <c r="AE93" s="497"/>
      <c r="AF93" s="497"/>
      <c r="AG93" s="497"/>
      <c r="AH93" s="497"/>
    </row>
    <row r="94" spans="1:34" ht="27" customHeight="1" x14ac:dyDescent="0.45">
      <c r="A94" s="497"/>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c r="AD94" s="497"/>
      <c r="AE94" s="497"/>
      <c r="AF94" s="497"/>
      <c r="AG94" s="497"/>
      <c r="AH94" s="497"/>
    </row>
    <row r="95" spans="1:34" ht="27" customHeight="1" x14ac:dyDescent="0.45">
      <c r="A95" s="497"/>
      <c r="B95" s="497"/>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c r="AD95" s="497"/>
      <c r="AE95" s="497"/>
      <c r="AF95" s="497"/>
      <c r="AG95" s="497"/>
      <c r="AH95" s="497"/>
    </row>
    <row r="96" spans="1:34" ht="27" customHeight="1" x14ac:dyDescent="0.45">
      <c r="A96" s="497"/>
      <c r="B96" s="497"/>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c r="AD96" s="497"/>
      <c r="AE96" s="497"/>
      <c r="AF96" s="497"/>
      <c r="AG96" s="497"/>
      <c r="AH96" s="497"/>
    </row>
    <row r="97" spans="1:34" ht="27" customHeight="1" x14ac:dyDescent="0.45">
      <c r="A97" s="497"/>
      <c r="B97" s="497"/>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c r="AD97" s="497"/>
      <c r="AE97" s="497"/>
      <c r="AF97" s="497"/>
      <c r="AG97" s="497"/>
      <c r="AH97" s="497"/>
    </row>
    <row r="98" spans="1:34" ht="27" customHeight="1" x14ac:dyDescent="0.45">
      <c r="A98" s="497"/>
      <c r="B98" s="497"/>
      <c r="C98" s="497"/>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C98" s="497"/>
      <c r="AD98" s="497"/>
      <c r="AE98" s="497"/>
      <c r="AF98" s="497"/>
      <c r="AG98" s="497"/>
      <c r="AH98" s="497"/>
    </row>
    <row r="99" spans="1:34" ht="27" customHeight="1" x14ac:dyDescent="0.45">
      <c r="A99" s="497"/>
      <c r="B99" s="497"/>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c r="AD99" s="497"/>
      <c r="AE99" s="497"/>
      <c r="AF99" s="497"/>
      <c r="AG99" s="497"/>
      <c r="AH99" s="497"/>
    </row>
    <row r="100" spans="1:34" ht="27" customHeight="1" x14ac:dyDescent="0.45">
      <c r="A100" s="497"/>
      <c r="B100" s="497"/>
      <c r="C100" s="497"/>
      <c r="D100" s="497"/>
      <c r="E100" s="497"/>
      <c r="F100" s="497"/>
      <c r="G100" s="497"/>
      <c r="H100" s="497"/>
      <c r="I100" s="497"/>
      <c r="J100" s="497"/>
      <c r="K100" s="497"/>
      <c r="L100" s="497"/>
      <c r="M100" s="497"/>
      <c r="N100" s="497"/>
      <c r="O100" s="497"/>
      <c r="P100" s="497"/>
      <c r="Q100" s="497"/>
      <c r="R100" s="497"/>
      <c r="S100" s="497"/>
      <c r="T100" s="497"/>
      <c r="U100" s="497"/>
      <c r="V100" s="497"/>
      <c r="W100" s="497"/>
      <c r="X100" s="497"/>
      <c r="Y100" s="497"/>
      <c r="Z100" s="497"/>
      <c r="AA100" s="497"/>
      <c r="AB100" s="497"/>
      <c r="AC100" s="497"/>
      <c r="AD100" s="497"/>
      <c r="AE100" s="497"/>
      <c r="AF100" s="497"/>
      <c r="AG100" s="497"/>
      <c r="AH100" s="497"/>
    </row>
    <row r="101" spans="1:34" ht="27" customHeight="1" x14ac:dyDescent="0.45">
      <c r="A101" s="497"/>
      <c r="B101" s="497"/>
      <c r="C101" s="497"/>
      <c r="D101" s="497"/>
      <c r="E101" s="497"/>
      <c r="F101" s="497"/>
      <c r="G101" s="497"/>
      <c r="H101" s="497"/>
      <c r="I101" s="497"/>
      <c r="J101" s="497"/>
      <c r="K101" s="497"/>
      <c r="L101" s="497"/>
      <c r="M101" s="497"/>
      <c r="N101" s="497"/>
      <c r="O101" s="497"/>
      <c r="P101" s="497"/>
      <c r="Q101" s="497"/>
      <c r="R101" s="497"/>
      <c r="S101" s="497"/>
      <c r="T101" s="497"/>
      <c r="U101" s="497"/>
      <c r="V101" s="497"/>
      <c r="W101" s="497"/>
      <c r="X101" s="497"/>
      <c r="Y101" s="497"/>
      <c r="Z101" s="497"/>
      <c r="AA101" s="497"/>
      <c r="AB101" s="497"/>
      <c r="AC101" s="497"/>
      <c r="AD101" s="497"/>
      <c r="AE101" s="497"/>
      <c r="AF101" s="497"/>
      <c r="AG101" s="497"/>
      <c r="AH101" s="497"/>
    </row>
    <row r="102" spans="1:34" ht="27" customHeight="1" x14ac:dyDescent="0.45">
      <c r="A102" s="497"/>
      <c r="B102" s="497"/>
      <c r="C102" s="497"/>
      <c r="D102" s="497"/>
      <c r="E102" s="497"/>
      <c r="F102" s="497"/>
      <c r="G102" s="497"/>
      <c r="H102" s="497"/>
      <c r="I102" s="497"/>
      <c r="J102" s="497"/>
      <c r="K102" s="497"/>
      <c r="L102" s="497"/>
      <c r="M102" s="497"/>
      <c r="N102" s="497"/>
      <c r="O102" s="497"/>
      <c r="P102" s="497"/>
      <c r="Q102" s="497"/>
      <c r="R102" s="497"/>
      <c r="S102" s="497"/>
      <c r="T102" s="497"/>
      <c r="U102" s="497"/>
      <c r="V102" s="497"/>
      <c r="W102" s="497"/>
      <c r="X102" s="497"/>
      <c r="Y102" s="497"/>
      <c r="Z102" s="497"/>
      <c r="AA102" s="497"/>
      <c r="AB102" s="497"/>
      <c r="AC102" s="497"/>
      <c r="AD102" s="497"/>
      <c r="AE102" s="497"/>
      <c r="AF102" s="497"/>
      <c r="AG102" s="497"/>
      <c r="AH102" s="497"/>
    </row>
    <row r="103" spans="1:34" ht="27" customHeight="1" x14ac:dyDescent="0.45">
      <c r="A103" s="497"/>
      <c r="B103" s="497"/>
      <c r="C103" s="497"/>
      <c r="D103" s="497"/>
      <c r="E103" s="497"/>
      <c r="F103" s="497"/>
      <c r="G103" s="497"/>
      <c r="H103" s="497"/>
      <c r="I103" s="497"/>
      <c r="J103" s="497"/>
      <c r="K103" s="497"/>
      <c r="L103" s="497"/>
      <c r="M103" s="497"/>
      <c r="N103" s="497"/>
      <c r="O103" s="497"/>
      <c r="P103" s="497"/>
      <c r="Q103" s="497"/>
      <c r="R103" s="497"/>
      <c r="S103" s="497"/>
      <c r="T103" s="497"/>
      <c r="U103" s="497"/>
      <c r="V103" s="497"/>
      <c r="W103" s="497"/>
      <c r="X103" s="497"/>
      <c r="Y103" s="497"/>
      <c r="Z103" s="497"/>
      <c r="AA103" s="497"/>
      <c r="AB103" s="497"/>
      <c r="AC103" s="497"/>
      <c r="AD103" s="497"/>
      <c r="AE103" s="497"/>
      <c r="AF103" s="497"/>
      <c r="AG103" s="497"/>
      <c r="AH103" s="497"/>
    </row>
    <row r="104" spans="1:34" ht="27" customHeight="1" x14ac:dyDescent="0.45">
      <c r="A104" s="497"/>
      <c r="B104" s="497"/>
      <c r="C104" s="497"/>
      <c r="D104" s="497"/>
      <c r="E104" s="497"/>
      <c r="F104" s="497"/>
      <c r="G104" s="497"/>
      <c r="H104" s="497"/>
      <c r="I104" s="497"/>
      <c r="J104" s="497"/>
      <c r="K104" s="497"/>
      <c r="L104" s="497"/>
      <c r="M104" s="497"/>
      <c r="N104" s="497"/>
      <c r="O104" s="497"/>
      <c r="P104" s="497"/>
      <c r="Q104" s="497"/>
      <c r="R104" s="497"/>
      <c r="S104" s="497"/>
      <c r="T104" s="497"/>
      <c r="U104" s="497"/>
      <c r="V104" s="497"/>
      <c r="W104" s="497"/>
      <c r="X104" s="497"/>
      <c r="Y104" s="497"/>
      <c r="Z104" s="497"/>
      <c r="AA104" s="497"/>
      <c r="AB104" s="497"/>
      <c r="AC104" s="497"/>
      <c r="AD104" s="497"/>
      <c r="AE104" s="497"/>
      <c r="AF104" s="497"/>
      <c r="AG104" s="497"/>
      <c r="AH104" s="497"/>
    </row>
    <row r="105" spans="1:34" ht="27" customHeight="1" x14ac:dyDescent="0.45">
      <c r="A105" s="497"/>
      <c r="B105" s="497"/>
      <c r="C105" s="497"/>
      <c r="D105" s="497"/>
      <c r="E105" s="497"/>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row>
    <row r="106" spans="1:34" ht="27" customHeight="1" x14ac:dyDescent="0.45">
      <c r="A106" s="497"/>
      <c r="B106" s="497"/>
      <c r="C106" s="497"/>
      <c r="D106" s="497"/>
      <c r="E106" s="497"/>
      <c r="F106" s="497"/>
      <c r="G106" s="497"/>
      <c r="H106" s="497"/>
      <c r="I106" s="497"/>
      <c r="J106" s="497"/>
      <c r="K106" s="497"/>
      <c r="L106" s="497"/>
      <c r="M106" s="497"/>
      <c r="N106" s="497"/>
      <c r="O106" s="497"/>
      <c r="P106" s="497"/>
      <c r="Q106" s="497"/>
      <c r="R106" s="497"/>
      <c r="S106" s="497"/>
      <c r="T106" s="497"/>
      <c r="U106" s="497"/>
      <c r="V106" s="497"/>
      <c r="W106" s="497"/>
      <c r="X106" s="497"/>
      <c r="Y106" s="497"/>
      <c r="Z106" s="497"/>
      <c r="AA106" s="497"/>
      <c r="AB106" s="497"/>
      <c r="AC106" s="497"/>
      <c r="AD106" s="497"/>
      <c r="AE106" s="497"/>
      <c r="AF106" s="497"/>
      <c r="AG106" s="497"/>
      <c r="AH106" s="497"/>
    </row>
    <row r="107" spans="1:34" ht="27" customHeight="1" x14ac:dyDescent="0.45">
      <c r="A107" s="497"/>
      <c r="B107" s="497"/>
      <c r="C107" s="497"/>
      <c r="D107" s="497"/>
      <c r="E107" s="497"/>
      <c r="F107" s="497"/>
      <c r="G107" s="497"/>
      <c r="H107" s="497"/>
      <c r="I107" s="497"/>
      <c r="J107" s="497"/>
      <c r="K107" s="497"/>
      <c r="L107" s="497"/>
      <c r="M107" s="497"/>
      <c r="N107" s="497"/>
      <c r="O107" s="497"/>
      <c r="P107" s="497"/>
      <c r="Q107" s="497"/>
      <c r="R107" s="497"/>
      <c r="S107" s="497"/>
      <c r="T107" s="497"/>
      <c r="U107" s="497"/>
      <c r="V107" s="497"/>
      <c r="W107" s="497"/>
      <c r="X107" s="497"/>
      <c r="Y107" s="497"/>
      <c r="Z107" s="497"/>
      <c r="AA107" s="497"/>
      <c r="AB107" s="497"/>
      <c r="AC107" s="497"/>
      <c r="AD107" s="497"/>
      <c r="AE107" s="497"/>
      <c r="AF107" s="497"/>
      <c r="AG107" s="497"/>
      <c r="AH107" s="497"/>
    </row>
    <row r="108" spans="1:34" ht="27" customHeight="1" x14ac:dyDescent="0.45">
      <c r="A108" s="497"/>
      <c r="B108" s="497"/>
      <c r="C108" s="497"/>
      <c r="D108" s="497"/>
      <c r="E108" s="497"/>
      <c r="F108" s="497"/>
      <c r="G108" s="497"/>
      <c r="H108" s="497"/>
      <c r="I108" s="497"/>
      <c r="J108" s="497"/>
      <c r="K108" s="497"/>
      <c r="L108" s="497"/>
      <c r="M108" s="497"/>
      <c r="N108" s="497"/>
      <c r="O108" s="497"/>
      <c r="P108" s="497"/>
      <c r="Q108" s="497"/>
      <c r="R108" s="497"/>
      <c r="S108" s="497"/>
      <c r="T108" s="497"/>
      <c r="U108" s="497"/>
      <c r="V108" s="497"/>
      <c r="W108" s="497"/>
      <c r="X108" s="497"/>
      <c r="Y108" s="497"/>
      <c r="Z108" s="497"/>
      <c r="AA108" s="497"/>
      <c r="AB108" s="497"/>
      <c r="AC108" s="497"/>
      <c r="AD108" s="497"/>
      <c r="AE108" s="497"/>
      <c r="AF108" s="497"/>
      <c r="AG108" s="497"/>
      <c r="AH108" s="497"/>
    </row>
    <row r="109" spans="1:34" ht="27" customHeight="1" x14ac:dyDescent="0.45">
      <c r="A109" s="497"/>
      <c r="B109" s="497"/>
      <c r="C109" s="497"/>
      <c r="D109" s="497"/>
      <c r="E109" s="497"/>
      <c r="F109" s="497"/>
      <c r="G109" s="497"/>
      <c r="H109" s="497"/>
      <c r="I109" s="497"/>
      <c r="J109" s="497"/>
      <c r="K109" s="497"/>
      <c r="L109" s="497"/>
      <c r="M109" s="497"/>
      <c r="N109" s="497"/>
      <c r="O109" s="497"/>
      <c r="P109" s="497"/>
      <c r="Q109" s="497"/>
      <c r="R109" s="497"/>
      <c r="S109" s="497"/>
      <c r="T109" s="497"/>
      <c r="U109" s="497"/>
      <c r="V109" s="497"/>
      <c r="W109" s="497"/>
      <c r="X109" s="497"/>
      <c r="Y109" s="497"/>
      <c r="Z109" s="497"/>
      <c r="AA109" s="497"/>
      <c r="AB109" s="497"/>
      <c r="AC109" s="497"/>
      <c r="AD109" s="497"/>
      <c r="AE109" s="497"/>
      <c r="AF109" s="497"/>
      <c r="AG109" s="497"/>
      <c r="AH109" s="497"/>
    </row>
    <row r="110" spans="1:34" ht="27" customHeight="1" x14ac:dyDescent="0.45">
      <c r="A110" s="497"/>
      <c r="B110" s="497"/>
      <c r="C110" s="497"/>
      <c r="D110" s="497"/>
      <c r="E110" s="497"/>
      <c r="F110" s="497"/>
      <c r="G110" s="497"/>
      <c r="H110" s="497"/>
      <c r="I110" s="497"/>
      <c r="J110" s="497"/>
      <c r="K110" s="497"/>
      <c r="L110" s="497"/>
      <c r="M110" s="497"/>
      <c r="N110" s="497"/>
      <c r="O110" s="497"/>
      <c r="P110" s="497"/>
      <c r="Q110" s="497"/>
      <c r="R110" s="497"/>
      <c r="S110" s="497"/>
      <c r="T110" s="497"/>
      <c r="U110" s="497"/>
      <c r="V110" s="497"/>
      <c r="W110" s="497"/>
      <c r="X110" s="497"/>
      <c r="Y110" s="497"/>
      <c r="Z110" s="497"/>
      <c r="AA110" s="497"/>
      <c r="AB110" s="497"/>
      <c r="AC110" s="497"/>
      <c r="AD110" s="497"/>
      <c r="AE110" s="497"/>
      <c r="AF110" s="497"/>
      <c r="AG110" s="497"/>
      <c r="AH110" s="497"/>
    </row>
    <row r="111" spans="1:34" ht="27" customHeight="1" x14ac:dyDescent="0.45">
      <c r="A111" s="497"/>
      <c r="B111" s="497"/>
      <c r="C111" s="497"/>
      <c r="D111" s="497"/>
      <c r="E111" s="497"/>
      <c r="F111" s="497"/>
      <c r="G111" s="497"/>
      <c r="H111" s="497"/>
      <c r="I111" s="497"/>
      <c r="J111" s="497"/>
      <c r="K111" s="497"/>
      <c r="L111" s="497"/>
      <c r="M111" s="497"/>
      <c r="N111" s="497"/>
      <c r="O111" s="497"/>
      <c r="P111" s="497"/>
      <c r="Q111" s="497"/>
      <c r="R111" s="497"/>
      <c r="S111" s="497"/>
      <c r="T111" s="497"/>
      <c r="U111" s="497"/>
      <c r="V111" s="497"/>
      <c r="W111" s="497"/>
      <c r="X111" s="497"/>
      <c r="Y111" s="497"/>
      <c r="Z111" s="497"/>
      <c r="AA111" s="497"/>
      <c r="AB111" s="497"/>
      <c r="AC111" s="497"/>
      <c r="AD111" s="497"/>
      <c r="AE111" s="497"/>
      <c r="AF111" s="497"/>
      <c r="AG111" s="497"/>
      <c r="AH111" s="497"/>
    </row>
    <row r="112" spans="1:34" ht="27" customHeight="1" x14ac:dyDescent="0.45">
      <c r="A112" s="497"/>
      <c r="B112" s="497"/>
      <c r="C112" s="497"/>
      <c r="D112" s="497"/>
      <c r="E112" s="497"/>
      <c r="F112" s="497"/>
      <c r="G112" s="497"/>
      <c r="H112" s="497"/>
      <c r="I112" s="497"/>
      <c r="J112" s="497"/>
      <c r="K112" s="497"/>
      <c r="L112" s="497"/>
      <c r="M112" s="497"/>
      <c r="N112" s="497"/>
      <c r="O112" s="497"/>
      <c r="P112" s="497"/>
      <c r="Q112" s="497"/>
      <c r="R112" s="497"/>
      <c r="S112" s="497"/>
      <c r="T112" s="497"/>
      <c r="U112" s="497"/>
      <c r="V112" s="497"/>
      <c r="W112" s="497"/>
      <c r="X112" s="497"/>
      <c r="Y112" s="497"/>
      <c r="Z112" s="497"/>
      <c r="AA112" s="497"/>
      <c r="AB112" s="497"/>
      <c r="AC112" s="497"/>
      <c r="AD112" s="497"/>
      <c r="AE112" s="497"/>
      <c r="AF112" s="497"/>
      <c r="AG112" s="497"/>
      <c r="AH112" s="497"/>
    </row>
    <row r="113" spans="1:34" ht="27" customHeight="1" x14ac:dyDescent="0.45">
      <c r="A113" s="497"/>
      <c r="B113" s="497"/>
      <c r="C113" s="497"/>
      <c r="D113" s="497"/>
      <c r="E113" s="497"/>
      <c r="F113" s="497"/>
      <c r="G113" s="497"/>
      <c r="H113" s="497"/>
      <c r="I113" s="497"/>
      <c r="J113" s="497"/>
      <c r="K113" s="497"/>
      <c r="L113" s="497"/>
      <c r="M113" s="497"/>
      <c r="N113" s="497"/>
      <c r="O113" s="497"/>
      <c r="P113" s="497"/>
      <c r="Q113" s="497"/>
      <c r="R113" s="497"/>
      <c r="S113" s="497"/>
      <c r="T113" s="497"/>
      <c r="U113" s="497"/>
      <c r="V113" s="497"/>
      <c r="W113" s="497"/>
      <c r="X113" s="497"/>
      <c r="Y113" s="497"/>
      <c r="Z113" s="497"/>
      <c r="AA113" s="497"/>
      <c r="AB113" s="497"/>
      <c r="AC113" s="497"/>
      <c r="AD113" s="497"/>
      <c r="AE113" s="497"/>
      <c r="AF113" s="497"/>
      <c r="AG113" s="497"/>
      <c r="AH113" s="497"/>
    </row>
    <row r="114" spans="1:34" ht="27" customHeight="1" x14ac:dyDescent="0.45">
      <c r="A114" s="497"/>
      <c r="B114" s="497"/>
      <c r="C114" s="497"/>
      <c r="D114" s="497"/>
      <c r="E114" s="497"/>
      <c r="F114" s="497"/>
      <c r="G114" s="497"/>
      <c r="H114" s="497"/>
      <c r="I114" s="497"/>
      <c r="J114" s="497"/>
      <c r="K114" s="497"/>
      <c r="L114" s="497"/>
      <c r="M114" s="497"/>
      <c r="N114" s="497"/>
      <c r="O114" s="497"/>
      <c r="P114" s="497"/>
      <c r="Q114" s="497"/>
      <c r="R114" s="497"/>
      <c r="S114" s="497"/>
      <c r="T114" s="497"/>
      <c r="U114" s="497"/>
      <c r="V114" s="497"/>
      <c r="W114" s="497"/>
      <c r="X114" s="497"/>
      <c r="Y114" s="497"/>
      <c r="Z114" s="497"/>
      <c r="AA114" s="497"/>
      <c r="AB114" s="497"/>
      <c r="AC114" s="497"/>
      <c r="AD114" s="497"/>
      <c r="AE114" s="497"/>
      <c r="AF114" s="497"/>
      <c r="AG114" s="497"/>
      <c r="AH114" s="497"/>
    </row>
    <row r="115" spans="1:34" ht="27" customHeight="1" x14ac:dyDescent="0.45">
      <c r="A115" s="497"/>
      <c r="B115" s="497"/>
      <c r="C115" s="497"/>
      <c r="D115" s="497"/>
      <c r="E115" s="497"/>
      <c r="F115" s="497"/>
      <c r="G115" s="497"/>
      <c r="H115" s="497"/>
      <c r="I115" s="497"/>
      <c r="J115" s="497"/>
      <c r="K115" s="497"/>
      <c r="L115" s="497"/>
      <c r="M115" s="497"/>
      <c r="N115" s="497"/>
      <c r="O115" s="497"/>
      <c r="P115" s="497"/>
      <c r="Q115" s="497"/>
      <c r="R115" s="497"/>
      <c r="S115" s="497"/>
      <c r="T115" s="497"/>
      <c r="U115" s="497"/>
      <c r="V115" s="497"/>
      <c r="W115" s="497"/>
      <c r="X115" s="497"/>
      <c r="Y115" s="497"/>
      <c r="Z115" s="497"/>
      <c r="AA115" s="497"/>
      <c r="AB115" s="497"/>
      <c r="AC115" s="497"/>
      <c r="AD115" s="497"/>
      <c r="AE115" s="497"/>
      <c r="AF115" s="497"/>
      <c r="AG115" s="497"/>
      <c r="AH115" s="497"/>
    </row>
    <row r="116" spans="1:34" ht="27" customHeight="1" x14ac:dyDescent="0.45">
      <c r="A116" s="497"/>
      <c r="B116" s="497"/>
      <c r="C116" s="497"/>
      <c r="D116" s="497"/>
      <c r="E116" s="497"/>
      <c r="F116" s="497"/>
      <c r="G116" s="497"/>
      <c r="H116" s="497"/>
      <c r="I116" s="497"/>
      <c r="J116" s="497"/>
      <c r="K116" s="497"/>
      <c r="L116" s="497"/>
      <c r="M116" s="497"/>
      <c r="N116" s="497"/>
      <c r="O116" s="497"/>
      <c r="P116" s="497"/>
      <c r="Q116" s="497"/>
      <c r="R116" s="497"/>
      <c r="S116" s="497"/>
      <c r="T116" s="497"/>
      <c r="U116" s="497"/>
      <c r="V116" s="497"/>
      <c r="W116" s="497"/>
      <c r="X116" s="497"/>
      <c r="Y116" s="497"/>
      <c r="Z116" s="497"/>
      <c r="AA116" s="497"/>
      <c r="AB116" s="497"/>
      <c r="AC116" s="497"/>
      <c r="AD116" s="497"/>
      <c r="AE116" s="497"/>
      <c r="AF116" s="497"/>
      <c r="AG116" s="497"/>
      <c r="AH116" s="497"/>
    </row>
    <row r="117" spans="1:34" ht="27" customHeight="1" x14ac:dyDescent="0.45">
      <c r="A117" s="497"/>
      <c r="B117" s="497"/>
      <c r="C117" s="497"/>
      <c r="D117" s="497"/>
      <c r="E117" s="497"/>
      <c r="F117" s="497"/>
      <c r="G117" s="497"/>
      <c r="H117" s="497"/>
      <c r="I117" s="497"/>
      <c r="J117" s="497"/>
      <c r="K117" s="497"/>
      <c r="L117" s="497"/>
      <c r="M117" s="497"/>
      <c r="N117" s="497"/>
      <c r="O117" s="497"/>
      <c r="P117" s="497"/>
      <c r="Q117" s="497"/>
      <c r="R117" s="497"/>
      <c r="S117" s="497"/>
      <c r="T117" s="497"/>
      <c r="U117" s="497"/>
      <c r="V117" s="497"/>
      <c r="W117" s="497"/>
      <c r="X117" s="497"/>
      <c r="Y117" s="497"/>
      <c r="Z117" s="497"/>
      <c r="AA117" s="497"/>
      <c r="AB117" s="497"/>
      <c r="AC117" s="497"/>
      <c r="AD117" s="497"/>
      <c r="AE117" s="497"/>
      <c r="AF117" s="497"/>
      <c r="AG117" s="497"/>
      <c r="AH117" s="497"/>
    </row>
    <row r="118" spans="1:34" ht="27" customHeight="1" x14ac:dyDescent="0.45">
      <c r="A118" s="497"/>
      <c r="B118" s="497"/>
      <c r="C118" s="497"/>
      <c r="D118" s="497"/>
      <c r="E118" s="497"/>
      <c r="F118" s="497"/>
      <c r="G118" s="497"/>
      <c r="H118" s="497"/>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c r="AE118" s="497"/>
      <c r="AF118" s="497"/>
      <c r="AG118" s="497"/>
      <c r="AH118" s="497"/>
    </row>
    <row r="119" spans="1:34" ht="27" customHeight="1" x14ac:dyDescent="0.45">
      <c r="A119" s="497"/>
      <c r="B119" s="497"/>
      <c r="C119" s="497"/>
      <c r="D119" s="497"/>
      <c r="E119" s="497"/>
      <c r="F119" s="497"/>
      <c r="G119" s="497"/>
      <c r="H119" s="497"/>
      <c r="I119" s="497"/>
      <c r="J119" s="497"/>
      <c r="K119" s="497"/>
      <c r="L119" s="497"/>
      <c r="M119" s="497"/>
      <c r="N119" s="497"/>
      <c r="O119" s="497"/>
      <c r="P119" s="497"/>
      <c r="Q119" s="497"/>
      <c r="R119" s="497"/>
      <c r="S119" s="497"/>
      <c r="T119" s="497"/>
      <c r="U119" s="497"/>
      <c r="V119" s="497"/>
      <c r="W119" s="497"/>
      <c r="X119" s="497"/>
      <c r="Y119" s="497"/>
      <c r="Z119" s="497"/>
      <c r="AA119" s="497"/>
      <c r="AB119" s="497"/>
      <c r="AC119" s="497"/>
      <c r="AD119" s="497"/>
      <c r="AE119" s="497"/>
      <c r="AF119" s="497"/>
      <c r="AG119" s="497"/>
      <c r="AH119" s="497"/>
    </row>
    <row r="120" spans="1:34" ht="27" customHeight="1" x14ac:dyDescent="0.45">
      <c r="A120" s="497"/>
      <c r="B120" s="497"/>
      <c r="C120" s="497"/>
      <c r="D120" s="497"/>
      <c r="E120" s="497"/>
      <c r="F120" s="497"/>
      <c r="G120" s="497"/>
      <c r="H120" s="497"/>
      <c r="I120" s="497"/>
      <c r="J120" s="497"/>
      <c r="K120" s="497"/>
      <c r="L120" s="497"/>
      <c r="M120" s="497"/>
      <c r="N120" s="497"/>
      <c r="O120" s="497"/>
      <c r="P120" s="497"/>
      <c r="Q120" s="497"/>
      <c r="R120" s="497"/>
      <c r="S120" s="497"/>
      <c r="T120" s="497"/>
      <c r="U120" s="497"/>
      <c r="V120" s="497"/>
      <c r="W120" s="497"/>
      <c r="X120" s="497"/>
      <c r="Y120" s="497"/>
      <c r="Z120" s="497"/>
      <c r="AA120" s="497"/>
      <c r="AB120" s="497"/>
      <c r="AC120" s="497"/>
      <c r="AD120" s="497"/>
      <c r="AE120" s="497"/>
      <c r="AF120" s="497"/>
      <c r="AG120" s="497"/>
      <c r="AH120" s="497"/>
    </row>
    <row r="121" spans="1:34" ht="27" customHeight="1" x14ac:dyDescent="0.45">
      <c r="A121" s="497"/>
      <c r="B121" s="497"/>
      <c r="C121" s="497"/>
      <c r="D121" s="497"/>
      <c r="E121" s="497"/>
      <c r="F121" s="497"/>
      <c r="G121" s="497"/>
      <c r="H121" s="497"/>
      <c r="I121" s="497"/>
      <c r="J121" s="497"/>
      <c r="K121" s="497"/>
      <c r="L121" s="497"/>
      <c r="M121" s="497"/>
      <c r="N121" s="497"/>
      <c r="O121" s="497"/>
      <c r="P121" s="497"/>
      <c r="Q121" s="497"/>
      <c r="R121" s="497"/>
      <c r="S121" s="497"/>
      <c r="T121" s="497"/>
      <c r="U121" s="497"/>
      <c r="V121" s="497"/>
      <c r="W121" s="497"/>
      <c r="X121" s="497"/>
      <c r="Y121" s="497"/>
      <c r="Z121" s="497"/>
      <c r="AA121" s="497"/>
      <c r="AB121" s="497"/>
      <c r="AC121" s="497"/>
      <c r="AD121" s="497"/>
      <c r="AE121" s="497"/>
      <c r="AF121" s="497"/>
      <c r="AG121" s="497"/>
      <c r="AH121" s="497"/>
    </row>
    <row r="122" spans="1:34" ht="27" customHeight="1" x14ac:dyDescent="0.45">
      <c r="A122" s="497"/>
      <c r="B122" s="497"/>
      <c r="C122" s="497"/>
      <c r="D122" s="497"/>
      <c r="E122" s="497"/>
      <c r="F122" s="497"/>
      <c r="G122" s="497"/>
      <c r="H122" s="497"/>
      <c r="I122" s="497"/>
      <c r="J122" s="497"/>
      <c r="K122" s="497"/>
      <c r="L122" s="497"/>
      <c r="M122" s="497"/>
      <c r="N122" s="497"/>
      <c r="O122" s="497"/>
      <c r="P122" s="497"/>
      <c r="Q122" s="497"/>
      <c r="R122" s="497"/>
      <c r="S122" s="497"/>
      <c r="T122" s="497"/>
      <c r="U122" s="497"/>
      <c r="V122" s="497"/>
      <c r="W122" s="497"/>
      <c r="X122" s="497"/>
      <c r="Y122" s="497"/>
      <c r="Z122" s="497"/>
      <c r="AA122" s="497"/>
      <c r="AB122" s="497"/>
      <c r="AC122" s="497"/>
      <c r="AD122" s="497"/>
      <c r="AE122" s="497"/>
      <c r="AF122" s="497"/>
      <c r="AG122" s="497"/>
      <c r="AH122" s="497"/>
    </row>
    <row r="123" spans="1:34" ht="27" customHeight="1" x14ac:dyDescent="0.45">
      <c r="A123" s="497"/>
      <c r="B123" s="497"/>
      <c r="C123" s="497"/>
      <c r="D123" s="497"/>
      <c r="E123" s="497"/>
      <c r="F123" s="497"/>
      <c r="G123" s="497"/>
      <c r="H123" s="497"/>
      <c r="I123" s="497"/>
      <c r="J123" s="497"/>
      <c r="K123" s="497"/>
      <c r="L123" s="497"/>
      <c r="M123" s="497"/>
      <c r="N123" s="497"/>
      <c r="O123" s="497"/>
      <c r="P123" s="497"/>
      <c r="Q123" s="497"/>
      <c r="R123" s="497"/>
      <c r="S123" s="497"/>
      <c r="T123" s="497"/>
      <c r="U123" s="497"/>
      <c r="V123" s="497"/>
      <c r="W123" s="497"/>
      <c r="X123" s="497"/>
      <c r="Y123" s="497"/>
      <c r="Z123" s="497"/>
      <c r="AA123" s="497"/>
      <c r="AB123" s="497"/>
      <c r="AC123" s="497"/>
      <c r="AD123" s="497"/>
      <c r="AE123" s="497"/>
      <c r="AF123" s="497"/>
      <c r="AG123" s="497"/>
      <c r="AH123" s="497"/>
    </row>
    <row r="124" spans="1:34" ht="27" customHeight="1" x14ac:dyDescent="0.45">
      <c r="A124" s="497"/>
      <c r="B124" s="497"/>
      <c r="C124" s="497"/>
      <c r="D124" s="497"/>
      <c r="E124" s="497"/>
      <c r="F124" s="497"/>
      <c r="G124" s="497"/>
      <c r="H124" s="497"/>
      <c r="I124" s="497"/>
      <c r="J124" s="497"/>
      <c r="K124" s="497"/>
      <c r="L124" s="497"/>
      <c r="M124" s="497"/>
      <c r="N124" s="497"/>
      <c r="O124" s="497"/>
      <c r="P124" s="497"/>
      <c r="Q124" s="497"/>
      <c r="R124" s="497"/>
      <c r="S124" s="497"/>
      <c r="T124" s="497"/>
      <c r="U124" s="497"/>
      <c r="V124" s="497"/>
      <c r="W124" s="497"/>
      <c r="X124" s="497"/>
      <c r="Y124" s="497"/>
      <c r="Z124" s="497"/>
      <c r="AA124" s="497"/>
      <c r="AB124" s="497"/>
      <c r="AC124" s="497"/>
      <c r="AD124" s="497"/>
      <c r="AE124" s="497"/>
      <c r="AF124" s="497"/>
      <c r="AG124" s="497"/>
      <c r="AH124" s="497"/>
    </row>
    <row r="125" spans="1:34" ht="27" customHeight="1" x14ac:dyDescent="0.45">
      <c r="A125" s="497"/>
      <c r="B125" s="497"/>
      <c r="C125" s="497"/>
      <c r="D125" s="497"/>
      <c r="E125" s="497"/>
      <c r="F125" s="497"/>
      <c r="G125" s="497"/>
      <c r="H125" s="497"/>
      <c r="I125" s="497"/>
      <c r="J125" s="497"/>
      <c r="K125" s="497"/>
      <c r="L125" s="497"/>
      <c r="M125" s="497"/>
      <c r="N125" s="497"/>
      <c r="O125" s="497"/>
      <c r="P125" s="497"/>
      <c r="Q125" s="497"/>
      <c r="R125" s="497"/>
      <c r="S125" s="497"/>
      <c r="T125" s="497"/>
      <c r="U125" s="497"/>
      <c r="V125" s="497"/>
      <c r="W125" s="497"/>
      <c r="X125" s="497"/>
      <c r="Y125" s="497"/>
      <c r="Z125" s="497"/>
      <c r="AA125" s="497"/>
      <c r="AB125" s="497"/>
      <c r="AC125" s="497"/>
      <c r="AD125" s="497"/>
      <c r="AE125" s="497"/>
      <c r="AF125" s="497"/>
      <c r="AG125" s="497"/>
      <c r="AH125" s="497"/>
    </row>
    <row r="126" spans="1:34" ht="27" customHeight="1" x14ac:dyDescent="0.45">
      <c r="A126" s="497"/>
      <c r="B126" s="497"/>
      <c r="C126" s="497"/>
      <c r="D126" s="497"/>
      <c r="E126" s="497"/>
      <c r="F126" s="497"/>
      <c r="G126" s="497"/>
      <c r="H126" s="497"/>
      <c r="I126" s="497"/>
      <c r="J126" s="497"/>
      <c r="K126" s="497"/>
      <c r="L126" s="497"/>
      <c r="M126" s="497"/>
      <c r="N126" s="497"/>
      <c r="O126" s="497"/>
      <c r="P126" s="497"/>
      <c r="Q126" s="497"/>
      <c r="R126" s="497"/>
      <c r="S126" s="497"/>
      <c r="T126" s="497"/>
      <c r="U126" s="497"/>
      <c r="V126" s="497"/>
      <c r="W126" s="497"/>
      <c r="X126" s="497"/>
      <c r="Y126" s="497"/>
      <c r="Z126" s="497"/>
      <c r="AA126" s="497"/>
      <c r="AB126" s="497"/>
      <c r="AC126" s="497"/>
      <c r="AD126" s="497"/>
      <c r="AE126" s="497"/>
      <c r="AF126" s="497"/>
      <c r="AG126" s="497"/>
      <c r="AH126" s="497"/>
    </row>
    <row r="127" spans="1:34" ht="27" customHeight="1" x14ac:dyDescent="0.45">
      <c r="A127" s="497"/>
      <c r="B127" s="497"/>
      <c r="C127" s="497"/>
      <c r="D127" s="497"/>
      <c r="E127" s="497"/>
      <c r="F127" s="497"/>
      <c r="G127" s="497"/>
      <c r="H127" s="497"/>
      <c r="I127" s="497"/>
      <c r="J127" s="497"/>
      <c r="K127" s="497"/>
      <c r="L127" s="497"/>
      <c r="M127" s="497"/>
      <c r="N127" s="497"/>
      <c r="O127" s="497"/>
      <c r="P127" s="497"/>
      <c r="Q127" s="497"/>
      <c r="R127" s="497"/>
      <c r="S127" s="497"/>
      <c r="T127" s="497"/>
      <c r="U127" s="497"/>
      <c r="V127" s="497"/>
      <c r="W127" s="497"/>
      <c r="X127" s="497"/>
      <c r="Y127" s="497"/>
      <c r="Z127" s="497"/>
      <c r="AA127" s="497"/>
      <c r="AB127" s="497"/>
      <c r="AC127" s="497"/>
      <c r="AD127" s="497"/>
      <c r="AE127" s="497"/>
      <c r="AF127" s="497"/>
      <c r="AG127" s="497"/>
      <c r="AH127" s="497"/>
    </row>
    <row r="128" spans="1:34" ht="27" customHeight="1" x14ac:dyDescent="0.45">
      <c r="A128" s="497"/>
      <c r="B128" s="497"/>
      <c r="C128" s="497"/>
      <c r="D128" s="497"/>
      <c r="E128" s="497"/>
      <c r="F128" s="497"/>
      <c r="G128" s="497"/>
      <c r="H128" s="497"/>
      <c r="I128" s="497"/>
      <c r="J128" s="497"/>
      <c r="K128" s="497"/>
      <c r="L128" s="497"/>
      <c r="M128" s="497"/>
      <c r="N128" s="497"/>
      <c r="O128" s="497"/>
      <c r="P128" s="497"/>
      <c r="Q128" s="497"/>
      <c r="R128" s="497"/>
      <c r="S128" s="497"/>
      <c r="T128" s="497"/>
      <c r="U128" s="497"/>
      <c r="V128" s="497"/>
      <c r="W128" s="497"/>
      <c r="X128" s="497"/>
      <c r="Y128" s="497"/>
      <c r="Z128" s="497"/>
      <c r="AA128" s="497"/>
      <c r="AB128" s="497"/>
      <c r="AC128" s="497"/>
      <c r="AD128" s="497"/>
      <c r="AE128" s="497"/>
      <c r="AF128" s="497"/>
      <c r="AG128" s="497"/>
      <c r="AH128" s="497"/>
    </row>
    <row r="129" spans="1:34" ht="27" customHeight="1" x14ac:dyDescent="0.45">
      <c r="A129" s="497"/>
      <c r="B129" s="497"/>
      <c r="C129" s="497"/>
      <c r="D129" s="497"/>
      <c r="E129" s="497"/>
      <c r="F129" s="497"/>
      <c r="G129" s="497"/>
      <c r="H129" s="497"/>
      <c r="I129" s="497"/>
      <c r="J129" s="497"/>
      <c r="K129" s="497"/>
      <c r="L129" s="497"/>
      <c r="M129" s="497"/>
      <c r="N129" s="497"/>
      <c r="O129" s="497"/>
      <c r="P129" s="497"/>
      <c r="Q129" s="497"/>
      <c r="R129" s="497"/>
      <c r="S129" s="497"/>
      <c r="T129" s="497"/>
      <c r="U129" s="497"/>
      <c r="V129" s="497"/>
      <c r="W129" s="497"/>
      <c r="X129" s="497"/>
      <c r="Y129" s="497"/>
      <c r="Z129" s="497"/>
      <c r="AA129" s="497"/>
      <c r="AB129" s="497"/>
      <c r="AC129" s="497"/>
      <c r="AD129" s="497"/>
      <c r="AE129" s="497"/>
      <c r="AF129" s="497"/>
      <c r="AG129" s="497"/>
      <c r="AH129" s="497"/>
    </row>
    <row r="130" spans="1:34" ht="27" customHeight="1" x14ac:dyDescent="0.45">
      <c r="A130" s="497"/>
      <c r="B130" s="497"/>
      <c r="C130" s="497"/>
      <c r="D130" s="497"/>
      <c r="E130" s="497"/>
      <c r="F130" s="497"/>
      <c r="G130" s="497"/>
      <c r="H130" s="497"/>
      <c r="I130" s="497"/>
      <c r="J130" s="497"/>
      <c r="K130" s="497"/>
      <c r="L130" s="497"/>
      <c r="M130" s="497"/>
      <c r="N130" s="497"/>
      <c r="O130" s="497"/>
      <c r="P130" s="497"/>
      <c r="Q130" s="497"/>
      <c r="R130" s="497"/>
      <c r="S130" s="497"/>
      <c r="T130" s="497"/>
      <c r="U130" s="497"/>
      <c r="V130" s="497"/>
      <c r="W130" s="497"/>
      <c r="X130" s="497"/>
      <c r="Y130" s="497"/>
      <c r="Z130" s="497"/>
      <c r="AA130" s="497"/>
      <c r="AB130" s="497"/>
      <c r="AC130" s="497"/>
      <c r="AD130" s="497"/>
      <c r="AE130" s="497"/>
      <c r="AF130" s="497"/>
      <c r="AG130" s="497"/>
      <c r="AH130" s="497"/>
    </row>
    <row r="131" spans="1:34" ht="27" customHeight="1" x14ac:dyDescent="0.45">
      <c r="A131" s="497"/>
      <c r="B131" s="497"/>
      <c r="C131" s="497"/>
      <c r="D131" s="497"/>
      <c r="E131" s="497"/>
      <c r="F131" s="497"/>
      <c r="G131" s="497"/>
      <c r="H131" s="497"/>
      <c r="I131" s="497"/>
      <c r="J131" s="497"/>
      <c r="K131" s="497"/>
      <c r="L131" s="497"/>
      <c r="M131" s="497"/>
      <c r="N131" s="497"/>
      <c r="O131" s="497"/>
      <c r="P131" s="497"/>
      <c r="Q131" s="497"/>
      <c r="R131" s="497"/>
      <c r="S131" s="497"/>
      <c r="T131" s="497"/>
      <c r="U131" s="497"/>
      <c r="V131" s="497"/>
      <c r="W131" s="497"/>
      <c r="X131" s="497"/>
      <c r="Y131" s="497"/>
      <c r="Z131" s="497"/>
      <c r="AA131" s="497"/>
      <c r="AB131" s="497"/>
      <c r="AC131" s="497"/>
      <c r="AD131" s="497"/>
      <c r="AE131" s="497"/>
      <c r="AF131" s="497"/>
      <c r="AG131" s="497"/>
      <c r="AH131" s="497"/>
    </row>
    <row r="132" spans="1:34" ht="27" customHeight="1" x14ac:dyDescent="0.45">
      <c r="A132" s="497"/>
      <c r="B132" s="497"/>
      <c r="C132" s="497"/>
      <c r="D132" s="497"/>
      <c r="E132" s="497"/>
      <c r="F132" s="497"/>
      <c r="G132" s="497"/>
      <c r="H132" s="497"/>
      <c r="I132" s="497"/>
      <c r="J132" s="497"/>
      <c r="K132" s="497"/>
      <c r="L132" s="497"/>
      <c r="M132" s="497"/>
      <c r="N132" s="497"/>
      <c r="O132" s="497"/>
      <c r="P132" s="497"/>
      <c r="Q132" s="497"/>
      <c r="R132" s="497"/>
      <c r="S132" s="497"/>
      <c r="T132" s="497"/>
      <c r="U132" s="497"/>
      <c r="V132" s="497"/>
      <c r="W132" s="497"/>
      <c r="X132" s="497"/>
      <c r="Y132" s="497"/>
      <c r="Z132" s="497"/>
      <c r="AA132" s="497"/>
      <c r="AB132" s="497"/>
      <c r="AC132" s="497"/>
      <c r="AD132" s="497"/>
      <c r="AE132" s="497"/>
      <c r="AF132" s="497"/>
      <c r="AG132" s="497"/>
      <c r="AH132" s="497"/>
    </row>
    <row r="133" spans="1:34" ht="27" customHeight="1" x14ac:dyDescent="0.45">
      <c r="A133" s="497"/>
      <c r="B133" s="497"/>
      <c r="C133" s="497"/>
      <c r="D133" s="497"/>
      <c r="E133" s="497"/>
      <c r="F133" s="497"/>
      <c r="G133" s="497"/>
      <c r="H133" s="497"/>
      <c r="I133" s="497"/>
      <c r="J133" s="497"/>
      <c r="K133" s="497"/>
      <c r="L133" s="497"/>
      <c r="M133" s="497"/>
      <c r="N133" s="497"/>
      <c r="O133" s="497"/>
      <c r="P133" s="497"/>
      <c r="Q133" s="497"/>
      <c r="R133" s="497"/>
      <c r="S133" s="497"/>
      <c r="T133" s="497"/>
      <c r="U133" s="497"/>
      <c r="V133" s="497"/>
      <c r="W133" s="497"/>
      <c r="X133" s="497"/>
      <c r="Y133" s="497"/>
      <c r="Z133" s="497"/>
      <c r="AA133" s="497"/>
      <c r="AB133" s="497"/>
      <c r="AC133" s="497"/>
      <c r="AD133" s="497"/>
      <c r="AE133" s="497"/>
      <c r="AF133" s="497"/>
      <c r="AG133" s="497"/>
      <c r="AH133" s="497"/>
    </row>
    <row r="134" spans="1:34" ht="27" customHeight="1" x14ac:dyDescent="0.45">
      <c r="A134" s="497"/>
      <c r="B134" s="497"/>
      <c r="C134" s="497"/>
      <c r="D134" s="497"/>
      <c r="E134" s="497"/>
      <c r="F134" s="497"/>
      <c r="G134" s="497"/>
      <c r="H134" s="497"/>
      <c r="I134" s="497"/>
      <c r="J134" s="497"/>
      <c r="K134" s="497"/>
      <c r="L134" s="497"/>
      <c r="M134" s="497"/>
      <c r="N134" s="497"/>
      <c r="O134" s="497"/>
      <c r="P134" s="497"/>
      <c r="Q134" s="497"/>
      <c r="R134" s="497"/>
      <c r="S134" s="497"/>
      <c r="T134" s="497"/>
      <c r="U134" s="497"/>
      <c r="V134" s="497"/>
      <c r="W134" s="497"/>
      <c r="X134" s="497"/>
      <c r="Y134" s="497"/>
      <c r="Z134" s="497"/>
      <c r="AA134" s="497"/>
      <c r="AB134" s="497"/>
      <c r="AC134" s="497"/>
      <c r="AD134" s="497"/>
      <c r="AE134" s="497"/>
      <c r="AF134" s="497"/>
      <c r="AG134" s="497"/>
      <c r="AH134" s="497"/>
    </row>
    <row r="135" spans="1:34" ht="27" customHeight="1" x14ac:dyDescent="0.45">
      <c r="A135" s="497"/>
      <c r="B135" s="497"/>
      <c r="C135" s="497"/>
      <c r="D135" s="497"/>
      <c r="E135" s="497"/>
      <c r="F135" s="497"/>
      <c r="G135" s="497"/>
      <c r="H135" s="497"/>
      <c r="I135" s="497"/>
      <c r="J135" s="497"/>
      <c r="K135" s="497"/>
      <c r="L135" s="497"/>
      <c r="M135" s="497"/>
      <c r="N135" s="497"/>
      <c r="O135" s="497"/>
      <c r="P135" s="497"/>
      <c r="Q135" s="497"/>
      <c r="R135" s="497"/>
      <c r="S135" s="497"/>
      <c r="T135" s="497"/>
      <c r="U135" s="497"/>
      <c r="V135" s="497"/>
      <c r="W135" s="497"/>
      <c r="X135" s="497"/>
      <c r="Y135" s="497"/>
      <c r="Z135" s="497"/>
      <c r="AA135" s="497"/>
      <c r="AB135" s="497"/>
      <c r="AC135" s="497"/>
      <c r="AD135" s="497"/>
      <c r="AE135" s="497"/>
      <c r="AF135" s="497"/>
      <c r="AG135" s="497"/>
      <c r="AH135" s="497"/>
    </row>
    <row r="136" spans="1:34" ht="27" customHeight="1" x14ac:dyDescent="0.45">
      <c r="A136" s="497"/>
      <c r="B136" s="497"/>
      <c r="C136" s="497"/>
      <c r="D136" s="497"/>
      <c r="E136" s="497"/>
      <c r="F136" s="497"/>
      <c r="G136" s="497"/>
      <c r="H136" s="497"/>
      <c r="I136" s="497"/>
      <c r="J136" s="497"/>
      <c r="K136" s="497"/>
      <c r="L136" s="497"/>
      <c r="M136" s="497"/>
      <c r="N136" s="497"/>
      <c r="O136" s="497"/>
      <c r="P136" s="497"/>
      <c r="Q136" s="497"/>
      <c r="R136" s="497"/>
      <c r="S136" s="497"/>
      <c r="T136" s="497"/>
      <c r="U136" s="497"/>
      <c r="V136" s="497"/>
      <c r="W136" s="497"/>
      <c r="X136" s="497"/>
      <c r="Y136" s="497"/>
      <c r="Z136" s="497"/>
      <c r="AA136" s="497"/>
      <c r="AB136" s="497"/>
      <c r="AC136" s="497"/>
      <c r="AD136" s="497"/>
      <c r="AE136" s="497"/>
      <c r="AF136" s="497"/>
      <c r="AG136" s="497"/>
      <c r="AH136" s="497"/>
    </row>
    <row r="137" spans="1:34" ht="27" customHeight="1" x14ac:dyDescent="0.45">
      <c r="A137" s="497"/>
      <c r="B137" s="497"/>
      <c r="C137" s="497"/>
      <c r="D137" s="497"/>
      <c r="E137" s="497"/>
      <c r="F137" s="497"/>
      <c r="G137" s="497"/>
      <c r="H137" s="497"/>
      <c r="I137" s="497"/>
      <c r="J137" s="497"/>
      <c r="K137" s="497"/>
      <c r="L137" s="497"/>
      <c r="M137" s="497"/>
      <c r="N137" s="497"/>
      <c r="O137" s="497"/>
      <c r="P137" s="497"/>
      <c r="Q137" s="497"/>
      <c r="R137" s="497"/>
      <c r="S137" s="497"/>
      <c r="T137" s="497"/>
      <c r="U137" s="497"/>
      <c r="V137" s="497"/>
      <c r="W137" s="497"/>
      <c r="X137" s="497"/>
      <c r="Y137" s="497"/>
      <c r="Z137" s="497"/>
      <c r="AA137" s="497"/>
      <c r="AB137" s="497"/>
      <c r="AC137" s="497"/>
      <c r="AD137" s="497"/>
      <c r="AE137" s="497"/>
      <c r="AF137" s="497"/>
      <c r="AG137" s="497"/>
      <c r="AH137" s="497"/>
    </row>
    <row r="138" spans="1:34" ht="27" customHeight="1" x14ac:dyDescent="0.45">
      <c r="A138" s="497"/>
      <c r="B138" s="497"/>
      <c r="C138" s="497"/>
      <c r="D138" s="497"/>
      <c r="E138" s="497"/>
      <c r="F138" s="497"/>
      <c r="G138" s="497"/>
      <c r="H138" s="497"/>
      <c r="I138" s="497"/>
      <c r="J138" s="497"/>
      <c r="K138" s="497"/>
      <c r="L138" s="497"/>
      <c r="M138" s="497"/>
      <c r="N138" s="497"/>
      <c r="O138" s="497"/>
      <c r="P138" s="497"/>
      <c r="Q138" s="497"/>
      <c r="R138" s="497"/>
      <c r="S138" s="497"/>
      <c r="T138" s="497"/>
      <c r="U138" s="497"/>
      <c r="V138" s="497"/>
      <c r="W138" s="497"/>
      <c r="X138" s="497"/>
      <c r="Y138" s="497"/>
      <c r="Z138" s="497"/>
      <c r="AA138" s="497"/>
      <c r="AB138" s="497"/>
      <c r="AC138" s="497"/>
      <c r="AD138" s="497"/>
      <c r="AE138" s="497"/>
      <c r="AF138" s="497"/>
      <c r="AG138" s="497"/>
      <c r="AH138" s="497"/>
    </row>
    <row r="139" spans="1:34" ht="27" customHeight="1" x14ac:dyDescent="0.45">
      <c r="A139" s="497"/>
      <c r="B139" s="497"/>
      <c r="C139" s="497"/>
      <c r="D139" s="497"/>
      <c r="E139" s="497"/>
      <c r="F139" s="497"/>
      <c r="G139" s="497"/>
      <c r="H139" s="497"/>
      <c r="I139" s="497"/>
      <c r="J139" s="497"/>
      <c r="K139" s="497"/>
      <c r="L139" s="497"/>
      <c r="M139" s="497"/>
      <c r="N139" s="497"/>
      <c r="O139" s="497"/>
      <c r="P139" s="497"/>
      <c r="Q139" s="497"/>
      <c r="R139" s="497"/>
      <c r="S139" s="497"/>
      <c r="T139" s="497"/>
      <c r="U139" s="497"/>
      <c r="V139" s="497"/>
      <c r="W139" s="497"/>
      <c r="X139" s="497"/>
      <c r="Y139" s="497"/>
      <c r="Z139" s="497"/>
      <c r="AA139" s="497"/>
      <c r="AB139" s="497"/>
      <c r="AC139" s="497"/>
      <c r="AD139" s="497"/>
      <c r="AE139" s="497"/>
      <c r="AF139" s="497"/>
      <c r="AG139" s="497"/>
      <c r="AH139" s="497"/>
    </row>
    <row r="140" spans="1:34" ht="27" customHeight="1" x14ac:dyDescent="0.45">
      <c r="A140" s="497"/>
      <c r="B140" s="497"/>
      <c r="C140" s="497"/>
      <c r="D140" s="497"/>
      <c r="E140" s="497"/>
      <c r="F140" s="497"/>
      <c r="G140" s="497"/>
      <c r="H140" s="497"/>
      <c r="I140" s="497"/>
      <c r="J140" s="497"/>
      <c r="K140" s="497"/>
      <c r="L140" s="497"/>
      <c r="M140" s="497"/>
      <c r="N140" s="497"/>
      <c r="O140" s="497"/>
      <c r="P140" s="497"/>
      <c r="Q140" s="497"/>
      <c r="R140" s="497"/>
      <c r="S140" s="497"/>
      <c r="T140" s="497"/>
      <c r="U140" s="497"/>
      <c r="V140" s="497"/>
      <c r="W140" s="497"/>
      <c r="X140" s="497"/>
      <c r="Y140" s="497"/>
      <c r="Z140" s="497"/>
      <c r="AA140" s="497"/>
      <c r="AB140" s="497"/>
      <c r="AC140" s="497"/>
      <c r="AD140" s="497"/>
      <c r="AE140" s="497"/>
      <c r="AF140" s="497"/>
      <c r="AG140" s="497"/>
      <c r="AH140" s="497"/>
    </row>
    <row r="141" spans="1:34" ht="27" customHeight="1" x14ac:dyDescent="0.45">
      <c r="A141" s="497"/>
      <c r="B141" s="497"/>
      <c r="C141" s="497"/>
      <c r="D141" s="497"/>
      <c r="E141" s="497"/>
      <c r="F141" s="497"/>
      <c r="G141" s="497"/>
      <c r="H141" s="497"/>
      <c r="I141" s="497"/>
      <c r="J141" s="497"/>
      <c r="K141" s="497"/>
      <c r="L141" s="497"/>
      <c r="M141" s="497"/>
      <c r="N141" s="497"/>
      <c r="O141" s="497"/>
      <c r="P141" s="497"/>
      <c r="Q141" s="497"/>
      <c r="R141" s="497"/>
      <c r="S141" s="497"/>
      <c r="T141" s="497"/>
      <c r="U141" s="497"/>
      <c r="V141" s="497"/>
      <c r="W141" s="497"/>
      <c r="X141" s="497"/>
      <c r="Y141" s="497"/>
      <c r="Z141" s="497"/>
      <c r="AA141" s="497"/>
      <c r="AB141" s="497"/>
      <c r="AC141" s="497"/>
      <c r="AD141" s="497"/>
      <c r="AE141" s="497"/>
      <c r="AF141" s="497"/>
      <c r="AG141" s="497"/>
      <c r="AH141" s="497"/>
    </row>
    <row r="142" spans="1:34" ht="27" customHeight="1" x14ac:dyDescent="0.45">
      <c r="A142" s="497"/>
      <c r="B142" s="497"/>
      <c r="C142" s="497"/>
      <c r="D142" s="497"/>
      <c r="E142" s="497"/>
      <c r="F142" s="497"/>
      <c r="G142" s="497"/>
      <c r="H142" s="497"/>
      <c r="I142" s="497"/>
      <c r="J142" s="497"/>
      <c r="K142" s="497"/>
      <c r="L142" s="497"/>
      <c r="M142" s="497"/>
      <c r="N142" s="497"/>
      <c r="O142" s="497"/>
      <c r="P142" s="497"/>
      <c r="Q142" s="497"/>
      <c r="R142" s="497"/>
      <c r="S142" s="497"/>
      <c r="T142" s="497"/>
      <c r="U142" s="497"/>
      <c r="V142" s="497"/>
      <c r="W142" s="497"/>
      <c r="X142" s="497"/>
      <c r="Y142" s="497"/>
      <c r="Z142" s="497"/>
      <c r="AA142" s="497"/>
      <c r="AB142" s="497"/>
      <c r="AC142" s="497"/>
      <c r="AD142" s="497"/>
      <c r="AE142" s="497"/>
      <c r="AF142" s="497"/>
      <c r="AG142" s="497"/>
      <c r="AH142" s="497"/>
    </row>
    <row r="143" spans="1:34" ht="27" customHeight="1" x14ac:dyDescent="0.45">
      <c r="C143" s="497"/>
      <c r="D143" s="497"/>
      <c r="E143" s="497"/>
      <c r="F143" s="497"/>
      <c r="G143" s="497"/>
    </row>
  </sheetData>
  <sheetProtection algorithmName="SHA-512" hashValue="JZG91Rk/HsrM2G5cog3/RyquE6FrvbfAuRjKdDdw9NjDzykQkjcZEIFsn/KZXi8lz45YcqxGbF5jAIE6H4R5sA==" saltValue="/pM9uvjCuFUwBoaVoDJnYg==" spinCount="100000" sheet="1" objects="1" scenarios="1"/>
  <mergeCells count="4">
    <mergeCell ref="C3:D4"/>
    <mergeCell ref="C5:G5"/>
    <mergeCell ref="J7:N11"/>
    <mergeCell ref="J6:N6"/>
  </mergeCells>
  <dataValidations count="1">
    <dataValidation allowBlank="1" showErrorMessage="1" sqref="D30:F30" xr:uid="{E5329E75-B241-484C-ABEB-3A74B84234D5}"/>
  </dataValidations>
  <pageMargins left="0.70866141732283472" right="0.31496062992125984" top="0.51181102362204722" bottom="0.35433070866141736" header="0.31496062992125984" footer="0.31496062992125984"/>
  <pageSetup paperSize="8" scale="60"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2DAE76"/>
    <pageSetUpPr fitToPage="1"/>
  </sheetPr>
  <dimension ref="B1:AR45"/>
  <sheetViews>
    <sheetView showGridLines="0" showRowColHeaders="0" zoomScaleNormal="100" workbookViewId="0">
      <selection activeCell="P32" sqref="P32"/>
    </sheetView>
  </sheetViews>
  <sheetFormatPr defaultColWidth="9.109375" defaultRowHeight="16.8" x14ac:dyDescent="0.45"/>
  <cols>
    <col min="1" max="16384" width="9.109375" style="3"/>
  </cols>
  <sheetData>
    <row r="1" spans="2:12" ht="17.399999999999999" thickBot="1" x14ac:dyDescent="0.5"/>
    <row r="2" spans="2:12" ht="54.75" customHeight="1" thickBot="1" x14ac:dyDescent="0.5">
      <c r="B2" s="344" t="s">
        <v>326</v>
      </c>
      <c r="C2" s="345"/>
      <c r="D2" s="345"/>
      <c r="E2" s="345"/>
      <c r="F2" s="345"/>
      <c r="G2" s="345"/>
      <c r="H2" s="345"/>
      <c r="I2" s="345"/>
      <c r="J2" s="345"/>
      <c r="K2" s="345"/>
      <c r="L2" s="346"/>
    </row>
    <row r="3" spans="2:12" ht="12.75" customHeight="1" x14ac:dyDescent="0.45">
      <c r="B3" s="762" t="s">
        <v>327</v>
      </c>
      <c r="C3" s="763"/>
      <c r="D3" s="763"/>
      <c r="E3" s="763"/>
      <c r="F3" s="763"/>
      <c r="G3" s="763"/>
      <c r="H3" s="763"/>
      <c r="I3" s="763"/>
      <c r="J3" s="763"/>
      <c r="K3" s="763"/>
      <c r="L3" s="764"/>
    </row>
    <row r="4" spans="2:12" x14ac:dyDescent="0.45">
      <c r="B4" s="762"/>
      <c r="C4" s="763"/>
      <c r="D4" s="763"/>
      <c r="E4" s="763"/>
      <c r="F4" s="763"/>
      <c r="G4" s="763"/>
      <c r="H4" s="763"/>
      <c r="I4" s="763"/>
      <c r="J4" s="763"/>
      <c r="K4" s="763"/>
      <c r="L4" s="764"/>
    </row>
    <row r="5" spans="2:12" x14ac:dyDescent="0.45">
      <c r="B5" s="762"/>
      <c r="C5" s="763"/>
      <c r="D5" s="763"/>
      <c r="E5" s="763"/>
      <c r="F5" s="763"/>
      <c r="G5" s="763"/>
      <c r="H5" s="763"/>
      <c r="I5" s="763"/>
      <c r="J5" s="763"/>
      <c r="K5" s="763"/>
      <c r="L5" s="764"/>
    </row>
    <row r="6" spans="2:12" ht="30.75" customHeight="1" x14ac:dyDescent="0.45">
      <c r="B6" s="762"/>
      <c r="C6" s="763"/>
      <c r="D6" s="763"/>
      <c r="E6" s="763"/>
      <c r="F6" s="763"/>
      <c r="G6" s="763"/>
      <c r="H6" s="763"/>
      <c r="I6" s="763"/>
      <c r="J6" s="763"/>
      <c r="K6" s="763"/>
      <c r="L6" s="764"/>
    </row>
    <row r="7" spans="2:12" ht="133.5" customHeight="1" thickBot="1" x14ac:dyDescent="0.5">
      <c r="B7" s="765"/>
      <c r="C7" s="766"/>
      <c r="D7" s="766"/>
      <c r="E7" s="766"/>
      <c r="F7" s="766"/>
      <c r="G7" s="766"/>
      <c r="H7" s="766"/>
      <c r="I7" s="766"/>
      <c r="J7" s="766"/>
      <c r="K7" s="766"/>
      <c r="L7" s="767"/>
    </row>
    <row r="8" spans="2:12" s="4" customFormat="1" ht="13.5" customHeight="1" thickBot="1" x14ac:dyDescent="0.3">
      <c r="B8" s="768"/>
      <c r="C8" s="769"/>
      <c r="D8" s="769"/>
      <c r="E8" s="769"/>
      <c r="F8" s="769"/>
      <c r="G8" s="769"/>
      <c r="H8" s="769"/>
      <c r="I8" s="769"/>
      <c r="J8" s="769"/>
      <c r="K8" s="769"/>
      <c r="L8" s="770"/>
    </row>
    <row r="9" spans="2:12" x14ac:dyDescent="0.45">
      <c r="B9" s="275"/>
    </row>
    <row r="10" spans="2:12" s="4" customFormat="1" ht="13.5" customHeight="1" x14ac:dyDescent="0.25"/>
    <row r="11" spans="2:12" s="4" customFormat="1" ht="19.5" customHeight="1" x14ac:dyDescent="0.25">
      <c r="B11" s="271"/>
    </row>
    <row r="42" spans="18:44" x14ac:dyDescent="0.4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4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4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XuoVwsdBJUPEr1rIoi7WHhrWIxpIyMJIsvy4AY+C1BkfTQoidniR0/1Imp0xdAE84l1EkdC0I+j6lXml16wEiA==" saltValue="iqscN18mq40rdcifLOW+Rg==" spinCount="100000" sheet="1" selectLockedCells="1" selectUnlockedCells="1"/>
  <mergeCells count="2">
    <mergeCell ref="B3:L7"/>
    <mergeCell ref="B8:L8"/>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DAE76"/>
    <pageSetUpPr fitToPage="1"/>
  </sheetPr>
  <dimension ref="B1:AR45"/>
  <sheetViews>
    <sheetView showGridLines="0" zoomScaleNormal="100" workbookViewId="0">
      <selection activeCell="N2" sqref="N2"/>
    </sheetView>
  </sheetViews>
  <sheetFormatPr defaultColWidth="9.109375" defaultRowHeight="16.8" x14ac:dyDescent="0.45"/>
  <cols>
    <col min="1" max="1" width="3.88671875" style="3" customWidth="1"/>
    <col min="2" max="16384" width="9.109375" style="3"/>
  </cols>
  <sheetData>
    <row r="1" spans="2:12" ht="17.399999999999999" thickBot="1" x14ac:dyDescent="0.5"/>
    <row r="2" spans="2:12" ht="54.75" customHeight="1" thickBot="1" x14ac:dyDescent="0.5">
      <c r="B2" s="347" t="s">
        <v>328</v>
      </c>
      <c r="C2" s="342"/>
      <c r="D2" s="342"/>
      <c r="E2" s="342"/>
      <c r="F2" s="342"/>
      <c r="G2" s="342"/>
      <c r="H2" s="342"/>
      <c r="I2" s="342"/>
      <c r="J2" s="342"/>
      <c r="K2" s="342"/>
      <c r="L2" s="343"/>
    </row>
    <row r="3" spans="2:12" ht="71.25" customHeight="1" x14ac:dyDescent="0.45">
      <c r="B3" s="771" t="s">
        <v>329</v>
      </c>
      <c r="C3" s="772"/>
      <c r="D3" s="763" t="s">
        <v>330</v>
      </c>
      <c r="E3" s="763"/>
      <c r="F3" s="763"/>
      <c r="G3" s="763"/>
      <c r="H3" s="763"/>
      <c r="I3" s="763"/>
      <c r="J3" s="763"/>
      <c r="K3" s="763"/>
      <c r="L3" s="764"/>
    </row>
    <row r="4" spans="2:12" ht="71.25" customHeight="1" x14ac:dyDescent="0.45">
      <c r="B4" s="773" t="s">
        <v>331</v>
      </c>
      <c r="C4" s="774"/>
      <c r="D4" s="775" t="s">
        <v>332</v>
      </c>
      <c r="E4" s="775"/>
      <c r="F4" s="775"/>
      <c r="G4" s="775"/>
      <c r="H4" s="775"/>
      <c r="I4" s="775"/>
      <c r="J4" s="775"/>
      <c r="K4" s="775"/>
      <c r="L4" s="776"/>
    </row>
    <row r="5" spans="2:12" ht="71.25" customHeight="1" x14ac:dyDescent="0.45">
      <c r="B5" s="773" t="s">
        <v>333</v>
      </c>
      <c r="C5" s="774"/>
      <c r="D5" s="775" t="s">
        <v>334</v>
      </c>
      <c r="E5" s="775"/>
      <c r="F5" s="775"/>
      <c r="G5" s="775"/>
      <c r="H5" s="775"/>
      <c r="I5" s="775"/>
      <c r="J5" s="775"/>
      <c r="K5" s="775"/>
      <c r="L5" s="776"/>
    </row>
    <row r="6" spans="2:12" ht="71.25" customHeight="1" x14ac:dyDescent="0.45">
      <c r="B6" s="773" t="s">
        <v>335</v>
      </c>
      <c r="C6" s="774"/>
      <c r="D6" s="775" t="s">
        <v>336</v>
      </c>
      <c r="E6" s="775"/>
      <c r="F6" s="775"/>
      <c r="G6" s="775"/>
      <c r="H6" s="775"/>
      <c r="I6" s="775"/>
      <c r="J6" s="775"/>
      <c r="K6" s="775"/>
      <c r="L6" s="776"/>
    </row>
    <row r="7" spans="2:12" ht="71.25" customHeight="1" thickBot="1" x14ac:dyDescent="0.5">
      <c r="B7" s="777" t="s">
        <v>337</v>
      </c>
      <c r="C7" s="778"/>
      <c r="D7" s="766" t="s">
        <v>338</v>
      </c>
      <c r="E7" s="766"/>
      <c r="F7" s="766"/>
      <c r="G7" s="766"/>
      <c r="H7" s="766"/>
      <c r="I7" s="766"/>
      <c r="J7" s="766"/>
      <c r="K7" s="766"/>
      <c r="L7" s="767"/>
    </row>
    <row r="8" spans="2:12" s="4" customFormat="1" ht="13.5" customHeight="1" thickBot="1" x14ac:dyDescent="0.3">
      <c r="B8" s="272"/>
      <c r="C8" s="273"/>
      <c r="D8" s="273"/>
      <c r="E8" s="273"/>
      <c r="F8" s="273"/>
      <c r="G8" s="273"/>
      <c r="H8" s="273"/>
      <c r="I8" s="273"/>
      <c r="J8" s="273"/>
      <c r="K8" s="273"/>
      <c r="L8" s="274"/>
    </row>
    <row r="10" spans="2:12" s="4" customFormat="1" ht="13.5" customHeight="1" x14ac:dyDescent="0.25"/>
    <row r="11" spans="2:12" s="4" customFormat="1" ht="19.5" customHeight="1" x14ac:dyDescent="0.25">
      <c r="B11" s="271"/>
    </row>
    <row r="42" spans="18:44" x14ac:dyDescent="0.4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4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4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Ozk014fRFXHeUTDg3Goz55B0aur5o6wag5m58t21lGC9DfayqEr6bQKSH/bpY6ljuxZhIcZhzsqxrxE1i9uHcQ==" saltValue="Z091KG4cU5XzVo3zyrDlNA==" spinCount="100000" sheet="1" selectLockedCells="1" selectUnlockedCells="1"/>
  <mergeCells count="10">
    <mergeCell ref="D3:L3"/>
    <mergeCell ref="B3:C3"/>
    <mergeCell ref="B6:C6"/>
    <mergeCell ref="D6:L6"/>
    <mergeCell ref="B7:C7"/>
    <mergeCell ref="D7:L7"/>
    <mergeCell ref="B5:C5"/>
    <mergeCell ref="D5:L5"/>
    <mergeCell ref="B4:C4"/>
    <mergeCell ref="D4:L4"/>
  </mergeCells>
  <pageMargins left="0.70866141732283472" right="0.70866141732283472" top="0.74803149606299213" bottom="0.74803149606299213" header="0.31496062992125984" footer="0.31496062992125984"/>
  <pageSetup paperSize="9" scale="7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DAE76"/>
    <pageSetUpPr fitToPage="1"/>
  </sheetPr>
  <dimension ref="A1:BD360"/>
  <sheetViews>
    <sheetView showGridLines="0" zoomScaleNormal="100" workbookViewId="0">
      <selection activeCell="D5" sqref="D5"/>
    </sheetView>
  </sheetViews>
  <sheetFormatPr defaultColWidth="8.88671875" defaultRowHeight="13.2" x14ac:dyDescent="0.25"/>
  <cols>
    <col min="1" max="1" width="8.88671875" customWidth="1"/>
    <col min="2" max="3" width="12.5546875" customWidth="1"/>
    <col min="4" max="4" width="76.5546875" customWidth="1"/>
    <col min="5" max="5" width="10.44140625" customWidth="1"/>
  </cols>
  <sheetData>
    <row r="1" spans="1:56" ht="13.8" thickBo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56" ht="16.2" x14ac:dyDescent="0.3">
      <c r="A2" s="2"/>
      <c r="B2" s="245" t="s">
        <v>339</v>
      </c>
      <c r="C2" s="246" t="s">
        <v>340</v>
      </c>
      <c r="D2" s="247" t="s">
        <v>341</v>
      </c>
      <c r="E2" s="248" t="s">
        <v>342</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56" ht="27.6" customHeight="1" x14ac:dyDescent="0.25">
      <c r="A3" s="2"/>
      <c r="B3" s="249">
        <v>44470</v>
      </c>
      <c r="C3" s="250">
        <v>36.1</v>
      </c>
      <c r="D3" s="251" t="s">
        <v>343</v>
      </c>
      <c r="E3" s="252" t="s">
        <v>344</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56" ht="25.2" x14ac:dyDescent="0.25">
      <c r="A4" s="2"/>
      <c r="B4" s="249">
        <v>44378</v>
      </c>
      <c r="C4" s="250">
        <v>36</v>
      </c>
      <c r="D4" s="251" t="s">
        <v>345</v>
      </c>
      <c r="E4" s="252" t="s">
        <v>346</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56" ht="75.599999999999994" x14ac:dyDescent="0.25">
      <c r="A5" s="2"/>
      <c r="B5" s="249">
        <v>44044</v>
      </c>
      <c r="C5" s="250">
        <v>35.1</v>
      </c>
      <c r="D5" s="251" t="s">
        <v>347</v>
      </c>
      <c r="E5" s="252" t="s">
        <v>346</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1:56" ht="252" x14ac:dyDescent="0.25">
      <c r="A6" s="2"/>
      <c r="B6" s="249">
        <v>44013</v>
      </c>
      <c r="C6" s="250">
        <v>35</v>
      </c>
      <c r="D6" s="251" t="s">
        <v>348</v>
      </c>
      <c r="E6" s="252" t="s">
        <v>346</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56" x14ac:dyDescent="0.25">
      <c r="A7" s="2"/>
      <c r="B7" s="249">
        <v>43952</v>
      </c>
      <c r="C7" s="250">
        <v>34.1</v>
      </c>
      <c r="D7" s="251" t="s">
        <v>349</v>
      </c>
      <c r="E7" s="252" t="s">
        <v>350</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1:56" ht="63" x14ac:dyDescent="0.25">
      <c r="A8" s="2"/>
      <c r="B8" s="249">
        <v>43556</v>
      </c>
      <c r="C8" s="250">
        <v>34</v>
      </c>
      <c r="D8" s="251" t="s">
        <v>351</v>
      </c>
      <c r="E8" s="252" t="s">
        <v>352</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56" x14ac:dyDescent="0.25">
      <c r="A9" s="2"/>
      <c r="B9" s="249">
        <v>43479</v>
      </c>
      <c r="C9" s="250">
        <v>33.1</v>
      </c>
      <c r="D9" s="251" t="s">
        <v>353</v>
      </c>
      <c r="E9" s="252" t="s">
        <v>354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1:56" ht="151.19999999999999" x14ac:dyDescent="0.25">
      <c r="A10" s="2"/>
      <c r="B10" s="249">
        <v>43221</v>
      </c>
      <c r="C10" s="250">
        <v>33</v>
      </c>
      <c r="D10" s="251" t="s">
        <v>355</v>
      </c>
      <c r="E10" s="252" t="s">
        <v>356</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56" ht="37.799999999999997" x14ac:dyDescent="0.25">
      <c r="A11" s="2"/>
      <c r="B11" s="249">
        <v>43009</v>
      </c>
      <c r="C11" s="250">
        <v>32.1</v>
      </c>
      <c r="D11" s="251" t="s">
        <v>357</v>
      </c>
      <c r="E11" s="252" t="s">
        <v>358</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56" ht="37.799999999999997" x14ac:dyDescent="0.25">
      <c r="A12" s="2"/>
      <c r="B12" s="249">
        <v>42948</v>
      </c>
      <c r="C12" s="250">
        <v>32</v>
      </c>
      <c r="D12" s="251" t="s">
        <v>359</v>
      </c>
      <c r="E12" s="252" t="s">
        <v>360</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row>
    <row r="13" spans="1:56" x14ac:dyDescent="0.25">
      <c r="A13" s="2"/>
      <c r="B13" s="253">
        <v>42826</v>
      </c>
      <c r="C13" s="254">
        <v>31.2</v>
      </c>
      <c r="D13" s="255" t="s">
        <v>361</v>
      </c>
      <c r="E13" s="256" t="s">
        <v>360</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56" ht="37.799999999999997" x14ac:dyDescent="0.25">
      <c r="A14" s="2"/>
      <c r="B14" s="253">
        <v>42705</v>
      </c>
      <c r="C14" s="254">
        <v>31.1</v>
      </c>
      <c r="D14" s="255" t="s">
        <v>362</v>
      </c>
      <c r="E14" s="256" t="s">
        <v>360</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row>
    <row r="15" spans="1:56" ht="201.6" x14ac:dyDescent="0.25">
      <c r="A15" s="2"/>
      <c r="B15" s="253">
        <v>42552</v>
      </c>
      <c r="C15" s="254">
        <v>31</v>
      </c>
      <c r="D15" s="255" t="s">
        <v>363</v>
      </c>
      <c r="E15" s="256" t="s">
        <v>364</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row>
    <row r="16" spans="1:56" ht="63" x14ac:dyDescent="0.25">
      <c r="A16" s="2"/>
      <c r="B16" s="253">
        <v>42156</v>
      </c>
      <c r="C16" s="254">
        <v>30</v>
      </c>
      <c r="D16" s="255" t="s">
        <v>365</v>
      </c>
      <c r="E16" s="256" t="s">
        <v>366</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1" ht="40.799999999999997" x14ac:dyDescent="0.25">
      <c r="A17" s="2"/>
      <c r="B17" s="253">
        <v>41791</v>
      </c>
      <c r="C17" s="254">
        <v>29</v>
      </c>
      <c r="D17" s="257" t="s">
        <v>367</v>
      </c>
      <c r="E17" s="256" t="s">
        <v>366</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ht="25.2" x14ac:dyDescent="0.25">
      <c r="A18" s="2"/>
      <c r="B18" s="258">
        <v>41671</v>
      </c>
      <c r="C18" s="250">
        <v>28.2</v>
      </c>
      <c r="D18" s="251" t="s">
        <v>368</v>
      </c>
      <c r="E18" s="252" t="s">
        <v>369</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spans="1:41" ht="25.2" x14ac:dyDescent="0.25">
      <c r="A19" s="2"/>
      <c r="B19" s="258">
        <v>41609</v>
      </c>
      <c r="C19" s="250">
        <v>28.1</v>
      </c>
      <c r="D19" s="251" t="s">
        <v>370</v>
      </c>
      <c r="E19" s="252" t="s">
        <v>369</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1" ht="52.8" x14ac:dyDescent="0.25">
      <c r="A20" s="2"/>
      <c r="B20" s="258">
        <v>41456</v>
      </c>
      <c r="C20" s="250">
        <v>28</v>
      </c>
      <c r="D20" s="251" t="s">
        <v>371</v>
      </c>
      <c r="E20" s="252" t="s">
        <v>369</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1" ht="25.2" x14ac:dyDescent="0.25">
      <c r="A21" s="2"/>
      <c r="B21" s="258">
        <v>41333</v>
      </c>
      <c r="C21" s="250">
        <v>27.5</v>
      </c>
      <c r="D21" s="251" t="s">
        <v>372</v>
      </c>
      <c r="E21" s="252" t="s">
        <v>369</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ht="25.2" x14ac:dyDescent="0.25">
      <c r="A22" s="2"/>
      <c r="B22" s="258">
        <v>41275</v>
      </c>
      <c r="C22" s="250">
        <v>27.1</v>
      </c>
      <c r="D22" s="259" t="s">
        <v>373</v>
      </c>
      <c r="E22" s="252" t="s">
        <v>366</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spans="1:41" ht="25.2" x14ac:dyDescent="0.25">
      <c r="A23" s="2"/>
      <c r="B23" s="258">
        <v>41214</v>
      </c>
      <c r="C23" s="250">
        <v>27</v>
      </c>
      <c r="D23" s="259" t="s">
        <v>374</v>
      </c>
      <c r="E23" s="256" t="s">
        <v>369</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ht="63" x14ac:dyDescent="0.25">
      <c r="A24" s="2"/>
      <c r="B24" s="258">
        <v>41091</v>
      </c>
      <c r="C24" s="260">
        <v>26.2</v>
      </c>
      <c r="D24" s="261" t="s">
        <v>375</v>
      </c>
      <c r="E24" s="262" t="s">
        <v>376</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x14ac:dyDescent="0.25">
      <c r="A25" s="2"/>
      <c r="B25" s="263">
        <v>40920</v>
      </c>
      <c r="C25" s="264" t="s">
        <v>377</v>
      </c>
      <c r="D25" s="265" t="s">
        <v>378</v>
      </c>
      <c r="E25" s="266" t="s">
        <v>376</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1" ht="139.19999999999999" thickBot="1" x14ac:dyDescent="0.3">
      <c r="A26" s="2"/>
      <c r="B26" s="267">
        <v>40848</v>
      </c>
      <c r="C26" s="268" t="s">
        <v>379</v>
      </c>
      <c r="D26" s="269" t="s">
        <v>380</v>
      </c>
      <c r="E26" s="270" t="s">
        <v>376</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1:4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row>
    <row r="32" spans="1:4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x14ac:dyDescent="0.25">
      <c r="B350" s="2"/>
      <c r="C350" s="2"/>
      <c r="D350" s="2"/>
      <c r="E350" s="2"/>
    </row>
    <row r="351" spans="1:41" x14ac:dyDescent="0.25">
      <c r="B351" s="2"/>
      <c r="C351" s="2"/>
      <c r="D351" s="2"/>
      <c r="E351" s="2"/>
    </row>
    <row r="352" spans="1:41" x14ac:dyDescent="0.25">
      <c r="B352" s="2"/>
      <c r="C352" s="2"/>
      <c r="D352" s="2"/>
      <c r="E352" s="2"/>
    </row>
    <row r="353" spans="2:5" x14ac:dyDescent="0.25">
      <c r="B353" s="2"/>
      <c r="C353" s="2"/>
      <c r="D353" s="2"/>
      <c r="E353" s="2"/>
    </row>
    <row r="354" spans="2:5" x14ac:dyDescent="0.25">
      <c r="B354" s="2"/>
      <c r="C354" s="2"/>
      <c r="D354" s="2"/>
      <c r="E354" s="2"/>
    </row>
    <row r="355" spans="2:5" x14ac:dyDescent="0.25">
      <c r="B355" s="2"/>
      <c r="C355" s="2"/>
      <c r="D355" s="2"/>
      <c r="E355" s="2"/>
    </row>
    <row r="356" spans="2:5" x14ac:dyDescent="0.25">
      <c r="B356" s="2"/>
      <c r="C356" s="2"/>
      <c r="D356" s="2"/>
      <c r="E356" s="2"/>
    </row>
    <row r="357" spans="2:5" x14ac:dyDescent="0.25">
      <c r="B357" s="2"/>
      <c r="C357" s="2"/>
      <c r="D357" s="2"/>
      <c r="E357" s="2"/>
    </row>
    <row r="358" spans="2:5" x14ac:dyDescent="0.25">
      <c r="B358" s="2"/>
      <c r="C358" s="2"/>
      <c r="D358" s="2"/>
      <c r="E358" s="2"/>
    </row>
    <row r="359" spans="2:5" x14ac:dyDescent="0.25">
      <c r="B359" s="2"/>
      <c r="C359" s="2"/>
      <c r="D359" s="2"/>
      <c r="E359" s="2"/>
    </row>
    <row r="360" spans="2:5" x14ac:dyDescent="0.25">
      <c r="B360" s="2"/>
      <c r="C360" s="2"/>
      <c r="D360" s="2"/>
      <c r="E360" s="2"/>
    </row>
  </sheetData>
  <sheetProtection algorithmName="SHA-512" hashValue="3FKXFRsdyZAYSyYSwutEOhED5ktQYfeOU312EH79MBaWWXCsCsGh7H1480GvT5dXUUL+dLY7yrsOr+cVAKpGkQ==" saltValue="sUgT/mYsxuEUK+TAC6/EPA==" spinCount="100000" sheet="1" selectLockedCells="1" selectUnlockedCells="1"/>
  <pageMargins left="0.70866141732283472" right="0.70866141732283472" top="0.74803149606299213" bottom="0.74803149606299213" header="0.31496062992125984" footer="0.31496062992125984"/>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5" ma:contentTypeDescription="Create a new document." ma:contentTypeScope="" ma:versionID="45437605ca975eef1e8743c62f181ccf">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a6c8ea1d254cd2f3b6865d2d0b814ff2"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95DF9-7D38-434A-BE17-31AE48FEAC77}">
  <ds:schemaRefs>
    <ds:schemaRef ds:uri="http://schemas.microsoft.com/office/infopath/2007/PartnerControls"/>
    <ds:schemaRef ds:uri="http://schemas.microsoft.com/office/2006/metadata/properties"/>
    <ds:schemaRef ds:uri="http://purl.org/dc/terms/"/>
    <ds:schemaRef ds:uri="8db9bdd8-629b-441c-9eb6-e46a2e9dae03"/>
    <ds:schemaRef ds:uri="http://schemas.openxmlformats.org/package/2006/metadata/core-properties"/>
    <ds:schemaRef ds:uri="35b6a7de-9e1a-4b3d-8e58-e2a3da2946eb"/>
    <ds:schemaRef ds:uri="http://schemas.microsoft.com/office/2006/documentManagement/types"/>
    <ds:schemaRef ds:uri="http://purl.org/dc/elements/1.1/"/>
    <ds:schemaRef ds:uri="96adaec6-6188-43bf-aec5-291c802dcb1b"/>
    <ds:schemaRef ds:uri="http://www.w3.org/XML/1998/namespace"/>
    <ds:schemaRef ds:uri="http://purl.org/dc/dcmitype/"/>
  </ds:schemaRefs>
</ds:datastoreItem>
</file>

<file path=customXml/itemProps2.xml><?xml version="1.0" encoding="utf-8"?>
<ds:datastoreItem xmlns:ds="http://schemas.openxmlformats.org/officeDocument/2006/customXml" ds:itemID="{8AC75B64-099F-47E8-82D2-F048EEEA0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A57CAA-3A4F-47BC-983E-3393C26705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48</vt:i4>
      </vt:variant>
    </vt:vector>
  </HeadingPairs>
  <TitlesOfParts>
    <vt:vector size="59" baseType="lpstr">
      <vt:lpstr>Terms and Conditions</vt:lpstr>
      <vt:lpstr>Guidance Notes</vt:lpstr>
      <vt:lpstr>Project Compliance Tool</vt:lpstr>
      <vt:lpstr>Business Case</vt:lpstr>
      <vt:lpstr>Eligible Technologies</vt:lpstr>
      <vt:lpstr>Additionality Criteria</vt:lpstr>
      <vt:lpstr>Definitions</vt:lpstr>
      <vt:lpstr>Revision History</vt:lpstr>
      <vt:lpstr>Assessment Form</vt:lpstr>
      <vt:lpstr>PETREAD</vt:lpstr>
      <vt:lpstr>Extra look-up</vt:lpstr>
      <vt:lpstr>Blank</vt:lpstr>
      <vt:lpstr>'Eligible Technologies'!BMS</vt:lpstr>
      <vt:lpstr>BMS</vt:lpstr>
      <vt:lpstr>CO2_factors</vt:lpstr>
      <vt:lpstr>Cooling</vt:lpstr>
      <vt:lpstr>EfW</vt:lpstr>
      <vt:lpstr>Emergency_Services</vt:lpstr>
      <vt:lpstr>Energy_Types</vt:lpstr>
      <vt:lpstr>Further_Education_Institute</vt:lpstr>
      <vt:lpstr>Heating</vt:lpstr>
      <vt:lpstr>Higher_Education_Institute</vt:lpstr>
      <vt:lpstr>Hot_water</vt:lpstr>
      <vt:lpstr>Insulation_building_fabric</vt:lpstr>
      <vt:lpstr>Insulation_draught_proofing</vt:lpstr>
      <vt:lpstr>Insulation_other</vt:lpstr>
      <vt:lpstr>Insulation_pipework</vt:lpstr>
      <vt:lpstr>LCH</vt:lpstr>
      <vt:lpstr>LEDs</vt:lpstr>
      <vt:lpstr>Lighting_controls</vt:lpstr>
      <vt:lpstr>Local_Authority</vt:lpstr>
      <vt:lpstr>Motor_controls</vt:lpstr>
      <vt:lpstr>Motor_replacement</vt:lpstr>
      <vt:lpstr>NHS</vt:lpstr>
      <vt:lpstr>Primary_School</vt:lpstr>
      <vt:lpstr>'Additionality Criteria'!Print_Area</vt:lpstr>
      <vt:lpstr>'Assessment Form'!Print_Area</vt:lpstr>
      <vt:lpstr>'Business Case'!Print_Area</vt:lpstr>
      <vt:lpstr>Definitions!Print_Area</vt:lpstr>
      <vt:lpstr>'Eligible Technologies'!Print_Area</vt:lpstr>
      <vt:lpstr>'Guidance Notes'!Print_Area</vt:lpstr>
      <vt:lpstr>'Revision History'!Print_Area</vt:lpstr>
      <vt:lpstr>'Terms and Conditions'!Print_Area</vt:lpstr>
      <vt:lpstr>Project_type</vt:lpstr>
      <vt:lpstr>Recycling_Fund_England</vt:lpstr>
      <vt:lpstr>Recycling_Fund_England_HEI</vt:lpstr>
      <vt:lpstr>Recycling_Fund_Scotland</vt:lpstr>
      <vt:lpstr>Recycling_Fund_Wales</vt:lpstr>
      <vt:lpstr>Renewables</vt:lpstr>
      <vt:lpstr>Salix_Decarbonisation_Fund</vt:lpstr>
      <vt:lpstr>Secondary_School</vt:lpstr>
      <vt:lpstr>SEELS_England</vt:lpstr>
      <vt:lpstr>SEELS_Schools</vt:lpstr>
      <vt:lpstr>SEELS_Scotland</vt:lpstr>
      <vt:lpstr>SEELS_Wales</vt:lpstr>
      <vt:lpstr>Time_switches</vt:lpstr>
      <vt:lpstr>Transformers</vt:lpstr>
      <vt:lpstr>Ventilation</vt:lpstr>
      <vt:lpstr>Work_types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Brads</dc:creator>
  <cp:keywords/>
  <dc:description/>
  <cp:lastModifiedBy>Kirstya</cp:lastModifiedBy>
  <cp:revision/>
  <dcterms:created xsi:type="dcterms:W3CDTF">2008-09-24T10:06:48Z</dcterms:created>
  <dcterms:modified xsi:type="dcterms:W3CDTF">2022-08-24T11:13:58Z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