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https://salix365-my.sharepoint.com/personal/nadim_el-bakri_salixfinance_co_uk/Documents/DESKTOP/"/>
    </mc:Choice>
  </mc:AlternateContent>
  <xr:revisionPtr revIDLastSave="888" documentId="8_{C76813B5-B539-4C87-A8A7-DCAE2B580C2E}" xr6:coauthVersionLast="47" xr6:coauthVersionMax="47" xr10:uidLastSave="{97765AF7-225B-4045-91B9-735CF36B2B21}"/>
  <bookViews>
    <workbookView xWindow="-110" yWindow="-110" windowWidth="19420" windowHeight="10420" tabRatio="872" firstSheet="1" activeTab="3"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dditionality Criteria" sheetId="19" r:id="rId7"/>
    <sheet name="Definitions" sheetId="21" r:id="rId8"/>
    <sheet name="Revision History" sheetId="7" r:id="rId9"/>
    <sheet name="Assessment Form" sheetId="32" r:id="rId10"/>
    <sheet name="PETREAD" sheetId="23" state="hidden" r:id="rId11"/>
    <sheet name="Extra look-up" sheetId="11" r:id="rId12"/>
  </sheets>
  <externalReferences>
    <externalReference r:id="rId13"/>
  </externalReferences>
  <definedNames>
    <definedName name="_xlnm._FilterDatabase" localSheetId="5" hidden="1">'Eligible Technologies'!$C$6:$G$71</definedName>
    <definedName name="_xlnm._FilterDatabase" localSheetId="10" hidden="1">PETREAD!$T$12:$U$22</definedName>
    <definedName name="Blank">'Extra look-up'!$B$30:$B$30</definedName>
    <definedName name="BMS" localSheetId="5">'Eligible Technologies'!$D$17:$D$18</definedName>
    <definedName name="BMS">'Eligible Technologies'!$D$17:$D$18</definedName>
    <definedName name="CO2_factors">'Eligible Technologies'!$J$17:$K$26</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Tool'!$AD$20:$AD$30</definedName>
    <definedName name="Energy_Types">'Eligible Technologies'!$J$17:$J$26</definedName>
    <definedName name="FRange" localSheetId="5">'[1]Backing Sheet Buildings'!$K$2:INDEX('[1]Backing Sheet Buildings'!XFC1:XFC50,COUNTIF('[1]Backing Sheet Buildings'!$K$2:$K$51,"*?"))</definedName>
    <definedName name="Further_Education_Institute">'Project Compliance Tool'!$AE$20:$AE$37</definedName>
    <definedName name="Heating">'Eligible Technologies'!$D$26:$D$32</definedName>
    <definedName name="Higher_Education_Institute">'Project Compliance Tool'!$AF$20:$AF$37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LCH">'Eligible Technologies'!$D$7:$D$15</definedName>
    <definedName name="LEDs">'Eligible Technologies'!$D$52:$D$53</definedName>
    <definedName name="Lighting_controls">'Eligible Technologies'!$D$54:$D$55</definedName>
    <definedName name="Local_Authority">'Project Compliance Tool'!$AG$20:$AG$33</definedName>
    <definedName name="Motor_controls">'Eligible Technologies'!$D$56:$D$58</definedName>
    <definedName name="Motor_replacement">'Eligible Technologies'!$D$59</definedName>
    <definedName name="NHS">'Project Compliance Tool'!$AH$20:$AH$29</definedName>
    <definedName name="Primary_School">'Project Compliance Tool'!$AI$20:$AI$30</definedName>
    <definedName name="_xlnm.Print_Area" localSheetId="6">'Additionality Criteria'!$A$2:$M$8</definedName>
    <definedName name="_xlnm.Print_Area" localSheetId="9">'Assessment Form'!$B$4:$H$84</definedName>
    <definedName name="_xlnm.Print_Area" localSheetId="4">'Business Case'!$B$2:$H$97</definedName>
    <definedName name="_xlnm.Print_Area" localSheetId="7">Definitions!$A$2:$M$8</definedName>
    <definedName name="_xlnm.Print_Area" localSheetId="5">'Eligible Technologies'!$C$3:$G$71</definedName>
    <definedName name="_xlnm.Print_Area" localSheetId="2">'Guidance Notes'!$A$1:$S$51</definedName>
    <definedName name="_xlnm.Print_Area" localSheetId="8">'Revision History'!$B$1:$E$26</definedName>
    <definedName name="_xlnm.Print_Area" localSheetId="1">'Terms and Conditions'!$B$1:$B$12</definedName>
    <definedName name="Project_type" localSheetId="5">'[1]Extra look-up'!$A$3:$A$19</definedName>
    <definedName name="Project_type">'Extra look-up'!$A$3:$A$20</definedName>
    <definedName name="Recycling_Fund_England">'Extra look-up'!$G$56:$G$61</definedName>
    <definedName name="Recycling_Fund_England_HEI">'Extra look-up'!$G$55</definedName>
    <definedName name="Recycling_Fund_Scotland">'Extra look-up'!$G$69:$G$72</definedName>
    <definedName name="Recycling_Fund_Wales">'Extra look-up'!$G$78:$G$81</definedName>
    <definedName name="Renewables">'Eligible Technologies'!$D$60:$D$62</definedName>
    <definedName name="Salix_Decarbonisation_Fund">'Extra look-up'!$G$89:$G$94</definedName>
    <definedName name="Secondary_School">'Project Compliance Tool'!$AJ$20:$AJ$30</definedName>
    <definedName name="SEELS_England">'Extra look-up'!$G$62:$G$66</definedName>
    <definedName name="SEELS_Schools">'Extra look-up'!$G$67:$G$68</definedName>
    <definedName name="SEELS_Scotland">'Extra look-up'!$G$73:$G$77</definedName>
    <definedName name="SEELS_Wales">'Extra look-up'!$G$82:$G$88</definedName>
    <definedName name="Time_switches">'Eligible Technologies'!$D$63</definedName>
    <definedName name="Transformers">'Eligible Technologies'!$D$64:$D$65</definedName>
    <definedName name="Ventilation">'Eligible Technologies'!$D$66:$D$71</definedName>
    <definedName name="Work_types">'Eligible Technologies'!$D$7:$D$15,'Eligible Technologies'!$D$7:$D$15,'Eligible Technologies'!$D$17:$D$71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 i="2" l="1"/>
  <c r="N12" i="2" s="1"/>
  <c r="R12" i="2" l="1"/>
  <c r="S12" i="2" s="1"/>
  <c r="J5" i="2" l="1"/>
  <c r="W21" i="2" l="1"/>
  <c r="W20" i="2"/>
  <c r="W19" i="2"/>
  <c r="W18" i="2"/>
  <c r="W17" i="2"/>
  <c r="W16" i="2"/>
  <c r="W15" i="2"/>
  <c r="W14" i="2"/>
  <c r="W13" i="2"/>
  <c r="W12" i="2"/>
  <c r="T12" i="2" s="1"/>
  <c r="C57" i="32" l="1"/>
  <c r="G51" i="11" l="1"/>
  <c r="O5" i="2" s="1"/>
  <c r="D7" i="23" l="1"/>
  <c r="H26" i="26" l="1"/>
  <c r="F51" i="11"/>
  <c r="H97" i="11" l="1"/>
  <c r="F97" i="11"/>
  <c r="G97" i="11" s="1"/>
  <c r="AL20" i="2" s="1"/>
  <c r="D97" i="11"/>
  <c r="E97" i="11" s="1"/>
  <c r="F55" i="11"/>
  <c r="G15" i="11"/>
  <c r="E15" i="11"/>
  <c r="F15" i="11" s="1"/>
  <c r="D15" i="11"/>
  <c r="G14" i="11"/>
  <c r="E14" i="11"/>
  <c r="F14" i="11" s="1"/>
  <c r="D14" i="11"/>
  <c r="G13" i="11"/>
  <c r="E13" i="11"/>
  <c r="F13" i="11" s="1"/>
  <c r="D13" i="11"/>
  <c r="G12" i="11"/>
  <c r="E12" i="11"/>
  <c r="F12" i="11" s="1"/>
  <c r="D12" i="11"/>
  <c r="G11" i="11"/>
  <c r="E11" i="11"/>
  <c r="F11" i="11" s="1"/>
  <c r="D11" i="11"/>
  <c r="G10" i="11"/>
  <c r="E10" i="11"/>
  <c r="D10" i="11"/>
  <c r="G9" i="11"/>
  <c r="E9" i="11"/>
  <c r="F9" i="11" s="1"/>
  <c r="D9" i="11"/>
  <c r="G8" i="11"/>
  <c r="E8" i="11"/>
  <c r="F8" i="11" s="1"/>
  <c r="D8" i="11"/>
  <c r="G7" i="11"/>
  <c r="E7" i="1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A7" i="23"/>
  <c r="H83" i="32"/>
  <c r="C55" i="32"/>
  <c r="C10" i="32"/>
  <c r="C8" i="32"/>
  <c r="G96" i="26"/>
  <c r="F89" i="26"/>
  <c r="C11" i="26"/>
  <c r="M22" i="23"/>
  <c r="R21" i="2"/>
  <c r="M21" i="2"/>
  <c r="K22" i="23" s="1"/>
  <c r="M21" i="23"/>
  <c r="R20" i="2"/>
  <c r="M20" i="2"/>
  <c r="P20" i="2" s="1"/>
  <c r="M20" i="23"/>
  <c r="R19" i="2"/>
  <c r="M19" i="2"/>
  <c r="P19" i="2" s="1"/>
  <c r="M19" i="23"/>
  <c r="R18" i="2"/>
  <c r="M18" i="2"/>
  <c r="P18" i="2" s="1"/>
  <c r="M18" i="23"/>
  <c r="R17" i="2"/>
  <c r="M17" i="2"/>
  <c r="K18" i="23" s="1"/>
  <c r="M17" i="23"/>
  <c r="R16" i="2"/>
  <c r="M16" i="2"/>
  <c r="P16" i="2" s="1"/>
  <c r="M16" i="23"/>
  <c r="R15" i="2"/>
  <c r="M15" i="2"/>
  <c r="P15" i="2" s="1"/>
  <c r="M15" i="23"/>
  <c r="R14" i="2"/>
  <c r="M14" i="2"/>
  <c r="P14" i="2" s="1"/>
  <c r="M14" i="23"/>
  <c r="R13" i="2"/>
  <c r="M13" i="2"/>
  <c r="P13" i="2" s="1"/>
  <c r="AH12" i="2"/>
  <c r="AG12" i="2"/>
  <c r="M13" i="23"/>
  <c r="AA9" i="2"/>
  <c r="Z9" i="2"/>
  <c r="K9" i="2"/>
  <c r="N6" i="2"/>
  <c r="R5" i="2"/>
  <c r="R4" i="2"/>
  <c r="O4" i="2"/>
  <c r="R3" i="2"/>
  <c r="B4" i="28"/>
  <c r="K13" i="23" l="1"/>
  <c r="P12" i="2"/>
  <c r="F6" i="11"/>
  <c r="Z12" i="2" s="1"/>
  <c r="W13" i="23"/>
  <c r="W21" i="23"/>
  <c r="W15" i="23"/>
  <c r="W14" i="23"/>
  <c r="W16" i="23"/>
  <c r="W17" i="23"/>
  <c r="V19" i="23"/>
  <c r="W20" i="23"/>
  <c r="D90" i="32"/>
  <c r="D89" i="32"/>
  <c r="D88" i="32"/>
  <c r="F10" i="11"/>
  <c r="Z16" i="2" s="1"/>
  <c r="F7" i="11"/>
  <c r="Z13" i="2" s="1"/>
  <c r="S13" i="2"/>
  <c r="T13" i="2" s="1"/>
  <c r="S18" i="2"/>
  <c r="O19" i="23" s="1"/>
  <c r="S21" i="2"/>
  <c r="O22" i="23" s="1"/>
  <c r="R23" i="23"/>
  <c r="S17" i="2"/>
  <c r="T17" i="2" s="1"/>
  <c r="P18" i="23" s="1"/>
  <c r="S15" i="2"/>
  <c r="T15" i="2" s="1"/>
  <c r="U15" i="2" s="1"/>
  <c r="Z21" i="2"/>
  <c r="Z17" i="2"/>
  <c r="W19" i="23"/>
  <c r="N19" i="23"/>
  <c r="Q19" i="23" s="1"/>
  <c r="Q18" i="2"/>
  <c r="Z15" i="2"/>
  <c r="N17" i="23"/>
  <c r="Q17" i="23" s="1"/>
  <c r="Q16" i="2"/>
  <c r="Z14" i="2"/>
  <c r="Z20" i="2"/>
  <c r="N16" i="23"/>
  <c r="Q16" i="23" s="1"/>
  <c r="Q15" i="2"/>
  <c r="N15" i="23"/>
  <c r="Q15" i="23" s="1"/>
  <c r="Q14" i="2"/>
  <c r="Z19" i="2"/>
  <c r="N14" i="23"/>
  <c r="Q14" i="23" s="1"/>
  <c r="Q13" i="2"/>
  <c r="N21" i="23"/>
  <c r="Q21" i="23" s="1"/>
  <c r="Q20" i="2"/>
  <c r="N20" i="23"/>
  <c r="Q20" i="23" s="1"/>
  <c r="Q19" i="2"/>
  <c r="Z18"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N21" i="2"/>
  <c r="L22" i="23" s="1"/>
  <c r="P17" i="2"/>
  <c r="P21" i="2"/>
  <c r="L52" i="32"/>
  <c r="L47" i="32"/>
  <c r="L55" i="32"/>
  <c r="L54" i="32"/>
  <c r="L53" i="32"/>
  <c r="L51" i="32"/>
  <c r="L50" i="32"/>
  <c r="L49" i="32"/>
  <c r="L48" i="32"/>
  <c r="L13" i="23"/>
  <c r="V15" i="23"/>
  <c r="V14" i="23"/>
  <c r="V13" i="23"/>
  <c r="X7" i="23"/>
  <c r="O25" i="2"/>
  <c r="H15" i="11"/>
  <c r="H14" i="11"/>
  <c r="H13" i="11"/>
  <c r="H12" i="11"/>
  <c r="H11" i="11"/>
  <c r="H9" i="11"/>
  <c r="H8" i="11"/>
  <c r="G7" i="23" l="1"/>
  <c r="H7" i="23"/>
  <c r="O18" i="23"/>
  <c r="P16" i="23"/>
  <c r="T21" i="2"/>
  <c r="P22" i="23" s="1"/>
  <c r="O14" i="23"/>
  <c r="T18" i="2"/>
  <c r="U18" i="2" s="1"/>
  <c r="O16" i="23"/>
  <c r="I15" i="11"/>
  <c r="V21" i="2"/>
  <c r="Y21" i="2" s="1"/>
  <c r="AA21" i="2"/>
  <c r="I14" i="11"/>
  <c r="I13" i="11"/>
  <c r="V18" i="2"/>
  <c r="Y18" i="2" s="1"/>
  <c r="I11" i="11"/>
  <c r="V17" i="2"/>
  <c r="Y17" i="2" s="1"/>
  <c r="AA17" i="2"/>
  <c r="I9" i="11"/>
  <c r="I8" i="11"/>
  <c r="P25" i="2"/>
  <c r="O21" i="23"/>
  <c r="P21" i="23"/>
  <c r="O20" i="23"/>
  <c r="O17" i="23"/>
  <c r="T14" i="2"/>
  <c r="U14" i="2" s="1"/>
  <c r="V14" i="2"/>
  <c r="Y14" i="2" s="1"/>
  <c r="AA20" i="2"/>
  <c r="V20" i="2"/>
  <c r="Y20" i="2" s="1"/>
  <c r="AA15" i="2"/>
  <c r="AA14" i="2"/>
  <c r="V15" i="2"/>
  <c r="Y15" i="2" s="1"/>
  <c r="AA18" i="2"/>
  <c r="I12" i="11"/>
  <c r="AA19" i="2"/>
  <c r="V19" i="2"/>
  <c r="Y19" i="2" s="1"/>
  <c r="Q7" i="23"/>
  <c r="L7" i="23"/>
  <c r="P7" i="23"/>
  <c r="K7" i="23"/>
  <c r="O7" i="23"/>
  <c r="J7" i="23"/>
  <c r="N7" i="23"/>
  <c r="N22" i="23"/>
  <c r="Q22" i="23" s="1"/>
  <c r="Q21" i="2"/>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U12" i="2"/>
  <c r="N13" i="23"/>
  <c r="Q12" i="2"/>
  <c r="T18" i="23"/>
  <c r="B18" i="23" s="1"/>
  <c r="T22" i="23"/>
  <c r="B22" i="23" s="1"/>
  <c r="T15" i="23"/>
  <c r="B15" i="23" s="1"/>
  <c r="P14" i="23"/>
  <c r="U13" i="2"/>
  <c r="H10" i="11"/>
  <c r="H7" i="11"/>
  <c r="H6" i="11"/>
  <c r="I7" i="23" l="1"/>
  <c r="U21" i="2"/>
  <c r="AA12" i="2"/>
  <c r="I6" i="11"/>
  <c r="V12" i="2"/>
  <c r="AB12" i="2" s="1"/>
  <c r="Q25" i="2"/>
  <c r="U7" i="23" s="1"/>
  <c r="AA16" i="2"/>
  <c r="I10" i="11"/>
  <c r="V16" i="2"/>
  <c r="Y16" i="2" s="1"/>
  <c r="I7" i="11"/>
  <c r="V13" i="2"/>
  <c r="AA13" i="2"/>
  <c r="P19" i="23"/>
  <c r="S7" i="23"/>
  <c r="X15" i="2"/>
  <c r="G15" i="2" s="1"/>
  <c r="F16" i="23" s="1"/>
  <c r="T7" i="23"/>
  <c r="AB21" i="2"/>
  <c r="AB18" i="2"/>
  <c r="AB17" i="2"/>
  <c r="O23" i="23"/>
  <c r="P15" i="23"/>
  <c r="AB14" i="2"/>
  <c r="AB15" i="2"/>
  <c r="AB20" i="2"/>
  <c r="AB19" i="2"/>
  <c r="N23" i="23"/>
  <c r="Q13" i="23"/>
  <c r="Q23" i="23" s="1"/>
  <c r="AA7" i="23" s="1"/>
  <c r="X18" i="2" l="1"/>
  <c r="G18" i="2" s="1"/>
  <c r="F19" i="23" s="1"/>
  <c r="X21" i="2"/>
  <c r="G21" i="2" s="1"/>
  <c r="F22" i="23" s="1"/>
  <c r="X17" i="2"/>
  <c r="G17" i="2" s="1"/>
  <c r="F18" i="23" s="1"/>
  <c r="X13" i="2"/>
  <c r="G13" i="2" s="1"/>
  <c r="F14" i="23" s="1"/>
  <c r="X20" i="2"/>
  <c r="G20" i="2" s="1"/>
  <c r="F21" i="23" s="1"/>
  <c r="X16" i="2"/>
  <c r="G16" i="2" s="1"/>
  <c r="F17" i="23" s="1"/>
  <c r="X14" i="2"/>
  <c r="G14" i="2" s="1"/>
  <c r="F15" i="23" s="1"/>
  <c r="X19" i="2"/>
  <c r="G19" i="2" s="1"/>
  <c r="F20" i="23" s="1"/>
  <c r="X12" i="2"/>
  <c r="Y12" i="2"/>
  <c r="F50" i="11"/>
  <c r="F52" i="11" s="1"/>
  <c r="R25" i="2"/>
  <c r="V7" i="23" s="1"/>
  <c r="P23" i="23"/>
  <c r="AB16" i="2"/>
  <c r="Y13" i="2"/>
  <c r="AB13" i="2"/>
  <c r="G12" i="2" l="1"/>
  <c r="F13" i="23" s="1"/>
  <c r="M7" i="23" s="1"/>
  <c r="Y22" i="2"/>
  <c r="S25" i="2"/>
  <c r="T25" i="2" s="1"/>
  <c r="U25" i="2" s="1"/>
  <c r="AB22" i="2"/>
  <c r="W7" i="23" l="1"/>
  <c r="Y7" i="23"/>
  <c r="G50" i="11" l="1"/>
  <c r="G52" i="11" s="1"/>
  <c r="H52" i="11" s="1"/>
  <c r="V25" i="2" s="1"/>
  <c r="AB7" i="23" s="1"/>
  <c r="Z7" i="23"/>
  <c r="E88" i="32" l="1"/>
  <c r="E89" i="32"/>
  <c r="E90" i="32"/>
  <c r="E91" i="32" l="1"/>
  <c r="C61" i="32" s="1"/>
</calcChain>
</file>

<file path=xl/sharedStrings.xml><?xml version="1.0" encoding="utf-8"?>
<sst xmlns="http://schemas.openxmlformats.org/spreadsheetml/2006/main" count="873" uniqueCount="549">
  <si>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</si>
  <si>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</si>
  <si>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</si>
  <si>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</si>
  <si>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</si>
  <si>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</si>
  <si>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</si>
  <si>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75 King William Street, London, EC4N 7BE
</t>
  </si>
  <si>
    <t>Salix Finance - Compliance Tool</t>
  </si>
  <si>
    <t>Guidance Notes</t>
  </si>
  <si>
    <t>This new Recycling Fund Tool is to come into effect from April 2022.
The following section is designed to give some clear guidance on how to fill out the 'Project Compliance Tool' tab so that you can assess the compliancy of the project. If the project is over £100,000,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</si>
  <si>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</si>
  <si>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</si>
  <si>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</si>
  <si>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</si>
  <si>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</si>
  <si>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</si>
  <si>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</si>
  <si>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</si>
  <si>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</si>
  <si>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</si>
  <si>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</si>
  <si>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</si>
  <si>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</si>
  <si>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</si>
  <si>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</si>
  <si>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</si>
  <si>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</si>
  <si>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Recycling Fund England</t>
  </si>
  <si>
    <t>Payback</t>
  </si>
  <si>
    <t>Client Type:</t>
  </si>
  <si>
    <r>
      <t>£/tCO</t>
    </r>
    <r>
      <rPr>
        <b/>
        <vertAlign val="subscript"/>
        <sz val="10"/>
        <color theme="1"/>
        <rFont val="Verdana"/>
        <family val="2"/>
      </rPr>
      <t>2</t>
    </r>
    <r>
      <rPr>
        <b/>
        <sz val="10"/>
        <color theme="1"/>
        <rFont val="Verdana"/>
        <family val="2"/>
      </rPr>
      <t>e LT</t>
    </r>
  </si>
  <si>
    <t>Applicant Type:</t>
  </si>
  <si>
    <t>#</t>
  </si>
  <si>
    <t>Start Date</t>
  </si>
  <si>
    <t>Completion Date</t>
  </si>
  <si>
    <t>Site Name</t>
  </si>
  <si>
    <t>Site Life (yrs)</t>
  </si>
  <si>
    <t>Project Description</t>
  </si>
  <si>
    <t>Data Entry Check</t>
  </si>
  <si>
    <t>Check projects entered correctly</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</si>
  <si>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</si>
  <si>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</si>
  <si>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</si>
  <si>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</si>
  <si>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</si>
  <si>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</si>
  <si>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</si>
  <si>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</si>
  <si>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</si>
  <si>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</si>
  <si>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</si>
  <si>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</si>
  <si>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</si>
  <si>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</si>
  <si>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</si>
  <si>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</si>
  <si>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</si>
  <si>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</si>
  <si>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</si>
  <si>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</si>
  <si>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£/tCO2</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</si>
  <si>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</si>
  <si>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</si>
  <si>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</si>
  <si>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</si>
  <si>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</si>
  <si>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</si>
  <si>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</si>
  <si>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</si>
  <si>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</si>
  <si>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</si>
  <si>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</si>
  <si>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</si>
  <si>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</si>
  <si>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</si>
  <si>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</si>
  <si>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</si>
  <si>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</si>
  <si>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</si>
  <si>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</si>
  <si>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</si>
  <si>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</si>
  <si>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</si>
  <si>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</si>
  <si>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</si>
  <si>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</si>
  <si>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</si>
  <si>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</si>
  <si>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</si>
  <si>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</si>
  <si>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</si>
  <si>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</si>
  <si>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</si>
  <si>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</si>
  <si>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</si>
  <si>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</si>
  <si>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</si>
  <si>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</si>
  <si>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</si>
  <si>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</si>
  <si>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</si>
  <si>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</si>
  <si>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</si>
  <si>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Application Steps</t>
  </si>
  <si>
    <t>Plant room</t>
  </si>
  <si>
    <t xml:space="preserve">Outdoor Sport Facilities </t>
  </si>
  <si>
    <t>This is Step 1 of the 3 step application process. Please complete the above Project Compliance Tool for all projects you are seeking Salix funding for.</t>
  </si>
  <si>
    <t>Police Station</t>
  </si>
  <si>
    <t xml:space="preserve">Lecture Room </t>
  </si>
  <si>
    <t>If you have more than 10 projects you wish to apply for, please contact: technical@salixfinance.co.uk
Once you have completed Step 1, the next Step 2 is to support your application with the following information where applicable:
i. For individual projects over £100k, a completed Salix business case (in the next tab);
ii. Supporting information in the form of savings calculations, evidence of project/fuel costs, technical specifications etc.
The final step of the application process is to upload the compliance tool and supporting information to SERS.</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</si>
  <si>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</si>
  <si>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</si>
  <si>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</si>
  <si>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</si>
  <si>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</si>
  <si>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</si>
  <si>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</si>
  <si>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</si>
  <si>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</si>
  <si>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</si>
  <si>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</si>
  <si>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</si>
  <si>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Salix Business Case Template</t>
  </si>
  <si>
    <t>Only complete if your project is over £100,000.</t>
  </si>
  <si>
    <t>Programme details</t>
  </si>
  <si>
    <t>Project Title:</t>
  </si>
  <si>
    <t>Organisation name:</t>
  </si>
  <si>
    <t>Submission date:</t>
  </si>
  <si>
    <t>1. Main Contact for Project</t>
  </si>
  <si>
    <t>2. 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</si>
  <si>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</si>
  <si>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</si>
  <si>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</si>
  <si>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</si>
  <si>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</si>
  <si>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</si>
  <si>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</si>
  <si>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</si>
  <si>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</si>
  <si>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</si>
  <si>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</si>
  <si>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</si>
  <si>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</si>
  <si>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</si>
  <si>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3. Cost Breakdown</t>
  </si>
  <si>
    <t>Project cost breakdown - Provide commentary on the project cost breakdown.</t>
  </si>
  <si>
    <t>•   How have project costs been estimated?
•   Do the project costs account for operation/maintenance costs?</t>
  </si>
  <si>
    <t>4.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</si>
  <si>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</si>
  <si>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</si>
  <si>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 xml:space="preserve">5. Details of Project Energy Saving Calculations </t>
  </si>
  <si>
    <t xml:space="preserve">•  Describe how the programme energy and carbon savings have been calculated, detailing any assumptions.
•  Savings calculations, including product specifications where relevant, should be submitted alongside your application form.    </t>
  </si>
  <si>
    <t>6.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</si>
  <si>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</si>
  <si>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7.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</si>
  <si>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</si>
  <si>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8.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</si>
  <si>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</si>
  <si>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9.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</si>
  <si>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</si>
  <si>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</si>
  <si>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</si>
  <si>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</si>
  <si>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</si>
  <si>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</si>
  <si>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</si>
  <si>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10.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</si>
  <si>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</si>
  <si>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11.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</si>
  <si>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</si>
  <si>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</si>
  <si>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</si>
  <si>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</si>
  <si>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</si>
  <si>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</si>
  <si>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</si>
  <si>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</si>
  <si>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</si>
  <si>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</si>
  <si>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</si>
  <si>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</si>
  <si>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</si>
  <si>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</si>
  <si>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</si>
  <si>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</si>
  <si>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</si>
  <si>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</si>
  <si>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</si>
  <si>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</si>
  <si>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</si>
  <si>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</si>
  <si>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</si>
  <si>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</si>
  <si>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</si>
  <si>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</si>
  <si>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</si>
  <si>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</si>
  <si>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Salix Business Case Template - Part 3</t>
  </si>
  <si>
    <t>You can upload the completed business case template and any further supporting documentation to the Salix online applications portal:</t>
  </si>
  <si>
    <t>http://www.salixfinance.co.uk/loans</t>
  </si>
  <si>
    <t>For questions regarding how to complete this form or what information to include in your application, please do not hesitate to contact a member of the Technical Services team:</t>
  </si>
  <si>
    <t>0203 786 2559 | technical@salixfinance.co.uk</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</si>
  <si>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</si>
  <si>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</si>
  <si>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</si>
  <si>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</si>
  <si>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</si>
  <si>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</si>
  <si>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</si>
  <si>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</si>
  <si>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</si>
  <si>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</si>
  <si>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</si>
  <si>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</si>
  <si>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</si>
  <si>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</si>
  <si>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</si>
  <si>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</si>
  <si>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</si>
  <si>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</si>
  <si>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</si>
  <si>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</si>
  <si>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</si>
  <si>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</si>
  <si>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</si>
  <si>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</si>
  <si>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</si>
  <si>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</si>
  <si>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</si>
  <si>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Electricity</t>
  </si>
  <si>
    <t>Scope 2 &amp; Scope 3  (Transmission and Distribution losses only)</t>
  </si>
  <si>
    <t>E</t>
  </si>
  <si>
    <t>BEMS - remotely managed</t>
  </si>
  <si>
    <t>Gas</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</si>
  <si>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</si>
  <si>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</si>
  <si>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</si>
  <si>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</si>
  <si>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</si>
  <si>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</si>
  <si>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</si>
  <si>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</si>
  <si>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</si>
  <si>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</si>
  <si>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</si>
  <si>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</si>
  <si>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</si>
  <si>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</si>
  <si>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</si>
  <si>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Coal</t>
  </si>
  <si>
    <t>C</t>
  </si>
  <si>
    <t>Replacement of air conditioning with evaporative cooling</t>
  </si>
  <si>
    <t>LPG</t>
  </si>
  <si>
    <t>L</t>
  </si>
  <si>
    <t>Energy from waste</t>
  </si>
  <si>
    <t>Anaerobic digestion</t>
  </si>
  <si>
    <t>Wood pellets</t>
  </si>
  <si>
    <t xml:space="preserve">Scope 1 only </t>
  </si>
  <si>
    <t>WP</t>
  </si>
  <si>
    <t>Incineration</t>
  </si>
  <si>
    <t>Wood chips</t>
  </si>
  <si>
    <t>WC</t>
  </si>
  <si>
    <t>Heating</t>
  </si>
  <si>
    <t>Heat recovery</t>
  </si>
  <si>
    <t>Biogas</t>
  </si>
  <si>
    <t>BG</t>
  </si>
  <si>
    <t>Heating - discrete controls</t>
  </si>
  <si>
    <t xml:space="preserve">Source:
</t>
  </si>
  <si>
    <t>BEIS: Current GHG conversion factors - updated June 2021</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</si>
  <si>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</si>
  <si>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</si>
  <si>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</si>
  <si>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</si>
  <si>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</si>
  <si>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</si>
  <si>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</si>
  <si>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</si>
  <si>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</si>
  <si>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</si>
  <si>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</si>
  <si>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</si>
  <si>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</si>
  <si>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</si>
  <si>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</si>
  <si>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</si>
  <si>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</si>
  <si>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</si>
  <si>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</si>
  <si>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</si>
  <si>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</si>
  <si>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</si>
  <si>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</si>
  <si>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</si>
  <si>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</si>
  <si>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</si>
  <si>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</si>
  <si>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</si>
  <si>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</si>
  <si>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</si>
  <si>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</si>
  <si>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</si>
  <si>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</si>
  <si>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</si>
  <si>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</si>
  <si>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</si>
  <si>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</si>
  <si>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</si>
  <si>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</si>
  <si>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</si>
  <si>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</si>
  <si>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</si>
  <si>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</si>
  <si>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Wind turbine</t>
  </si>
  <si>
    <t>Time switches</t>
  </si>
  <si>
    <t>Transformers</t>
  </si>
  <si>
    <t>Low loss</t>
  </si>
  <si>
    <t>Transformer tapping change</t>
  </si>
  <si>
    <t>Ventilation</t>
  </si>
  <si>
    <t>Fans - air handling unit</t>
  </si>
  <si>
    <t>Fans - high efficiency</t>
  </si>
  <si>
    <t xml:space="preserve">Phase change material </t>
  </si>
  <si>
    <t>Ultrasonic humidifiers</t>
  </si>
  <si>
    <t>Ventilation - distribution</t>
  </si>
  <si>
    <t>Ventilation - presence controls</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</si>
  <si>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</si>
  <si>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</si>
  <si>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</si>
  <si>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</si>
  <si>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</si>
  <si>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</si>
  <si>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</si>
  <si>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</si>
  <si>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</si>
  <si>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</si>
  <si>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</si>
  <si>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</si>
  <si>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</si>
  <si>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Date</t>
  </si>
  <si>
    <t>Ver</t>
  </si>
  <si>
    <t>Change</t>
  </si>
  <si>
    <t>By</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</si>
  <si>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</si>
  <si>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</si>
  <si>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</si>
  <si>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</si>
  <si>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</si>
  <si>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</si>
  <si>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</si>
  <si>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</si>
  <si>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</si>
  <si>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</si>
  <si>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</si>
  <si>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</si>
  <si>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</si>
  <si>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</si>
  <si>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</si>
  <si>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</si>
  <si>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</si>
  <si>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</si>
  <si>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</si>
  <si>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</si>
  <si>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</si>
  <si>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</si>
  <si>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</si>
  <si>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t>QA</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</si>
  <si>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</si>
  <si>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</si>
  <si>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</si>
  <si>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</si>
  <si>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</si>
  <si>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</si>
  <si>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</si>
  <si>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</si>
  <si>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</si>
  <si>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</si>
  <si>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</si>
  <si>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</si>
  <si>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</si>
  <si>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</si>
  <si>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</si>
  <si>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</si>
  <si>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</si>
  <si>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</si>
  <si>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</si>
  <si>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</si>
  <si>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</si>
  <si>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</si>
  <si>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</si>
  <si>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</si>
  <si>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</si>
  <si>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</si>
  <si>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</si>
  <si>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</si>
  <si>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</si>
  <si>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</si>
  <si>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</si>
  <si>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</si>
  <si>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</si>
  <si>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</si>
  <si>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</si>
  <si>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</si>
  <si>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</si>
  <si>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</si>
  <si>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</si>
  <si>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</si>
  <si>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</si>
  <si>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</si>
  <si>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</si>
  <si>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</si>
  <si>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</si>
  <si>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</si>
  <si>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</si>
  <si>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</si>
  <si>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</si>
  <si>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</si>
  <si>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</si>
  <si>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</si>
  <si>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</si>
  <si>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</si>
  <si>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</si>
  <si>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</si>
  <si>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</si>
  <si>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</si>
  <si>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</si>
  <si>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</si>
  <si>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</si>
  <si>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</si>
  <si>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</si>
  <si>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</si>
  <si>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</si>
  <si>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</si>
  <si>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</si>
  <si>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</si>
  <si>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</si>
  <si>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</si>
  <si>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</si>
  <si>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</si>
  <si>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</si>
  <si>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</si>
  <si>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</si>
  <si>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</si>
  <si>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</si>
  <si>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</si>
  <si>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Approved by</t>
  </si>
  <si>
    <t xml:space="preserve">Scoring </t>
  </si>
  <si>
    <t>Number of score</t>
  </si>
  <si>
    <t>Column2</t>
  </si>
  <si>
    <t>Red</t>
  </si>
  <si>
    <t>Amber</t>
  </si>
  <si>
    <t>Green</t>
  </si>
  <si>
    <t>Total ranking</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</si>
  <si>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</si>
  <si>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</si>
  <si>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</si>
  <si>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</si>
  <si>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</si>
  <si>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</si>
  <si>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</si>
  <si>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</si>
  <si>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</si>
  <si>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</si>
  <si>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</si>
  <si>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</si>
  <si>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</si>
  <si>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</si>
  <si>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</si>
  <si>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</si>
  <si>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</si>
  <si>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tCO2 pa</t>
  </si>
  <si>
    <t>tCO2 LT Savings</t>
  </si>
  <si>
    <t>£/tCO2 LT</t>
  </si>
  <si>
    <t>LT Financial Saving</t>
  </si>
  <si>
    <t>Back Data:</t>
  </si>
  <si>
    <t>Measure Reference:</t>
  </si>
  <si>
    <t>Energy
type</t>
  </si>
  <si>
    <t>p/kWh</t>
  </si>
  <si>
    <t>Annual Financial Saving</t>
  </si>
  <si>
    <t>tCO2 LT</t>
  </si>
  <si>
    <t>Cost per Measure</t>
  </si>
  <si>
    <t>Number</t>
  </si>
  <si>
    <t>Energy type</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</si>
  <si>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</si>
  <si>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</si>
  <si>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</si>
  <si>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</si>
  <si>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</si>
  <si>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</si>
  <si>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</si>
  <si>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</si>
  <si>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</si>
  <si>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</si>
  <si>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</si>
  <si>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</si>
  <si>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</si>
  <si>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</si>
  <si>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</si>
  <si>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</si>
  <si>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</si>
  <si>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</si>
  <si>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</si>
  <si>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</si>
  <si>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</si>
  <si>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</si>
  <si>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</si>
  <si>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</si>
  <si>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</si>
  <si>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</si>
  <si>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</si>
  <si>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</si>
  <si>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</si>
  <si>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</si>
  <si>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</si>
  <si>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</si>
  <si>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</si>
  <si>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Enter Project Type first</t>
  </si>
  <si>
    <t>Programme</t>
  </si>
  <si>
    <t>PB</t>
  </si>
  <si>
    <t>£/tCO2e</t>
  </si>
  <si>
    <t>SEELS England</t>
  </si>
  <si>
    <t>SEELS Schools</t>
  </si>
  <si>
    <t>SEELS Scotland</t>
  </si>
  <si>
    <t>SEELS Wales</t>
  </si>
  <si>
    <t>Recycling Fund England HEI</t>
  </si>
  <si>
    <t>Recycling Fund Scotland</t>
  </si>
  <si>
    <t>Recycling Fund Wales</t>
  </si>
  <si>
    <t>Overall project</t>
  </si>
  <si>
    <t>Criteria</t>
  </si>
  <si>
    <t>SEELS_England</t>
  </si>
  <si>
    <t>Higher_Education_Institute</t>
  </si>
  <si>
    <t>Recycling_Fund_England_HEI</t>
  </si>
  <si>
    <t>SEELS_Schools</t>
  </si>
  <si>
    <t>Further_Education_Institute</t>
  </si>
  <si>
    <t>Recycling_Fund_England</t>
  </si>
  <si>
    <t>SEELS_Scotland</t>
  </si>
  <si>
    <t>SEELS_Wales</t>
  </si>
  <si>
    <t>Emergency Services</t>
  </si>
  <si>
    <t>Emergency_Services</t>
  </si>
  <si>
    <t xml:space="preserve">Primary School </t>
  </si>
  <si>
    <t xml:space="preserve">Primary_School </t>
  </si>
  <si>
    <t>Recycling_Fund_Scotland</t>
  </si>
  <si>
    <t>Recycling_Fund_Wales</t>
  </si>
  <si>
    <t>Salix Decarbonisation Fund</t>
  </si>
  <si>
    <t>Salix_Decarbonisation_Fund</t>
  </si>
  <si>
    <t>Primary School (Local Authority)</t>
  </si>
  <si>
    <t>Secondary School (Local Authority)</t>
  </si>
  <si>
    <t>Programme Selected</t>
  </si>
  <si>
    <t>vlookup</t>
  </si>
  <si>
    <t>Compliance Tool V36.1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</si>
</sst>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s>
  <fonts count="95" x14ac:knownFonts="1">
    <font>
      <sz val="10"/>
      <color theme="1"/>
      <name val="Arial"/>
      <family val="2"/>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sz val="8"/>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1"/>
      <color rgb="FF382573"/>
      <name val="Verdana"/>
      <family val="2"/>
    </font>
    <font>
      <sz val="11"/>
      <name val="Verdana"/>
      <family val="2"/>
    </font>
    <font>
      <sz val="10"/>
      <color theme="0"/>
      <name val="Verdana"/>
      <family val="2"/>
    </font>
    <font>
      <b/>
      <sz val="10"/>
      <color theme="0"/>
      <name val="Verdana"/>
      <family val="2"/>
    </font>
    <font>
      <b/>
      <sz val="9"/>
      <color theme="0"/>
      <name val="Verdana"/>
      <family val="2"/>
    </font>
    <font>
      <sz val="10"/>
      <color theme="1"/>
      <name val="Verdana"/>
      <family val="2"/>
    </font>
    <font>
      <sz val="16"/>
      <name val="Verdana"/>
      <family val="2"/>
    </font>
    <font>
      <sz val="10"/>
      <color theme="1"/>
      <name val="Gill Sans MT"/>
      <family val="2"/>
    </font>
  </fonts>
  <fills count="2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right style="medium">
        <color indexed="64"/>
      </right>
      <top style="medium">
        <color indexed="64"/>
      </top>
      <bottom style="hair">
        <color theme="1"/>
      </bottom>
      <diagonal/>
    </border>
    <border>
      <left/>
      <right style="medium">
        <color indexed="64"/>
      </right>
      <top style="hair">
        <color theme="1"/>
      </top>
      <bottom style="hair">
        <color theme="1"/>
      </bottom>
      <diagonal/>
    </border>
    <border>
      <left style="medium">
        <color theme="1"/>
      </left>
      <right style="medium">
        <color indexed="64"/>
      </right>
      <top/>
      <bottom style="medium">
        <color indexed="64"/>
      </bottom>
      <diagonal/>
    </border>
    <border>
      <left style="medium">
        <color theme="1"/>
      </left>
      <right style="medium">
        <color indexed="64"/>
      </right>
      <top style="medium">
        <color indexed="64"/>
      </top>
      <bottom style="medium">
        <color indexed="64"/>
      </bottom>
      <diagonal/>
    </border>
    <border>
      <left/>
      <right style="medium">
        <color theme="1"/>
      </right>
      <top/>
      <bottom style="medium">
        <color indexed="64"/>
      </bottom>
      <diagonal/>
    </border>
    <border>
      <left style="medium">
        <color theme="1"/>
      </left>
      <right/>
      <top style="medium">
        <color indexed="64"/>
      </top>
      <bottom style="medium">
        <color indexed="64"/>
      </bottom>
      <diagonal/>
    </border>
    <border>
      <left style="medium">
        <color indexed="64"/>
      </left>
      <right style="medium">
        <color theme="1"/>
      </right>
      <top style="medium">
        <color indexed="64"/>
      </top>
      <bottom style="medium">
        <color indexed="64"/>
      </bottom>
      <diagonal/>
    </border>
    <border>
      <left style="medium">
        <color theme="1"/>
      </left>
      <right style="medium">
        <color indexed="64"/>
      </right>
      <top style="medium">
        <color indexed="64"/>
      </top>
      <bottom style="hair">
        <color indexed="64"/>
      </bottom>
      <diagonal/>
    </border>
    <border>
      <left style="medium">
        <color indexed="64"/>
      </left>
      <right style="medium">
        <color theme="1"/>
      </right>
      <top style="hair">
        <color theme="1"/>
      </top>
      <bottom style="hair">
        <color theme="1"/>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s>
  <cellStyleXfs count="21">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7" fillId="0" borderId="0"/>
    <xf numFmtId="9" fontId="8" fillId="0" borderId="0" applyFont="0" applyFill="0" applyBorder="0" applyAlignment="0" applyProtection="0"/>
    <xf numFmtId="0" fontId="8" fillId="0" borderId="0"/>
    <xf numFmtId="0" fontId="6" fillId="0" borderId="0"/>
    <xf numFmtId="0" fontId="5" fillId="0" borderId="0"/>
    <xf numFmtId="9" fontId="5" fillId="0" borderId="0" applyFont="0" applyFill="0" applyBorder="0" applyAlignment="0" applyProtection="0"/>
    <xf numFmtId="0" fontId="5" fillId="0" borderId="0"/>
    <xf numFmtId="0" fontId="8" fillId="0" borderId="0"/>
    <xf numFmtId="0" fontId="25" fillId="0" borderId="0"/>
    <xf numFmtId="0" fontId="19" fillId="0" borderId="0"/>
    <xf numFmtId="0" fontId="26" fillId="0" borderId="0" applyNumberFormat="0" applyFill="0" applyBorder="0" applyAlignment="0" applyProtection="0">
      <alignment vertical="top"/>
      <protection locked="0"/>
    </xf>
    <xf numFmtId="0" fontId="4" fillId="0" borderId="0"/>
    <xf numFmtId="43" fontId="8" fillId="0" borderId="0" applyFont="0" applyFill="0" applyBorder="0" applyAlignment="0" applyProtection="0"/>
    <xf numFmtId="0" fontId="8" fillId="0" borderId="0"/>
    <xf numFmtId="0" fontId="2" fillId="0" borderId="0"/>
    <xf numFmtId="9" fontId="2" fillId="0" borderId="0" applyFont="0" applyFill="0" applyBorder="0" applyAlignment="0" applyProtection="0"/>
    <xf numFmtId="0" fontId="1" fillId="0" borderId="0"/>
  </cellStyleXfs>
  <cellXfs count="847">
    <xf numFmtId="0" fontId="0" fillId="0" borderId="0" xfId="0"/>
    <xf numFmtId="0" fontId="0" fillId="0" borderId="0" xfId="0" quotePrefix="1"/>
    <xf numFmtId="0" fontId="0" fillId="3" borderId="0" xfId="0" applyFill="1"/>
    <xf numFmtId="0" fontId="11" fillId="0" borderId="0" xfId="0" applyFont="1"/>
    <xf numFmtId="0" fontId="11" fillId="0" borderId="0" xfId="0" applyFont="1" applyAlignment="1">
      <alignment vertical="center"/>
    </xf>
    <xf numFmtId="0" fontId="17" fillId="5" borderId="0" xfId="0" applyFont="1" applyFill="1" applyAlignment="1">
      <alignment horizontal="center" vertical="center" wrapText="1"/>
    </xf>
    <xf numFmtId="0" fontId="14" fillId="5" borderId="0" xfId="0" applyFont="1" applyFill="1" applyAlignment="1">
      <alignment vertical="center"/>
    </xf>
    <xf numFmtId="0" fontId="17" fillId="5" borderId="0" xfId="0" applyFont="1" applyFill="1" applyAlignment="1">
      <alignment vertical="center"/>
    </xf>
    <xf numFmtId="0" fontId="14" fillId="5" borderId="0" xfId="0" applyFont="1" applyFill="1" applyAlignment="1">
      <alignment horizontal="left" vertical="top" wrapText="1"/>
    </xf>
    <xf numFmtId="0" fontId="14" fillId="5" borderId="0" xfId="0" applyFont="1" applyFill="1" applyAlignment="1" applyProtection="1">
      <alignment horizontal="left" vertical="top" wrapText="1"/>
      <protection hidden="1"/>
    </xf>
    <xf numFmtId="0" fontId="14" fillId="5" borderId="0" xfId="0" applyFont="1" applyFill="1" applyAlignment="1">
      <alignment vertical="center" wrapText="1"/>
    </xf>
    <xf numFmtId="0" fontId="14" fillId="5" borderId="0" xfId="0" applyFont="1" applyFill="1"/>
    <xf numFmtId="0" fontId="14" fillId="5" borderId="0" xfId="0" applyFont="1" applyFill="1" applyAlignment="1">
      <alignment wrapText="1"/>
    </xf>
    <xf numFmtId="0" fontId="19" fillId="3" borderId="0" xfId="0" applyFont="1" applyFill="1"/>
    <xf numFmtId="0" fontId="20" fillId="3" borderId="0" xfId="0" applyFont="1" applyFill="1" applyAlignment="1">
      <alignment vertical="top"/>
    </xf>
    <xf numFmtId="0" fontId="21" fillId="3" borderId="0" xfId="0" applyFont="1" applyFill="1" applyAlignment="1">
      <alignment horizontal="left" vertical="top"/>
    </xf>
    <xf numFmtId="0" fontId="19" fillId="3" borderId="0" xfId="0" applyFont="1" applyFill="1" applyAlignment="1">
      <alignment vertical="top" wrapText="1"/>
    </xf>
    <xf numFmtId="0" fontId="14" fillId="0" borderId="0" xfId="0" applyFont="1" applyAlignment="1">
      <alignment horizontal="center"/>
    </xf>
    <xf numFmtId="166" fontId="14" fillId="0" borderId="0" xfId="0" applyNumberFormat="1" applyFont="1" applyAlignment="1">
      <alignment horizontal="center"/>
    </xf>
    <xf numFmtId="0" fontId="14" fillId="0" borderId="0" xfId="0" applyFont="1" applyAlignment="1">
      <alignment horizontal="left" wrapText="1"/>
    </xf>
    <xf numFmtId="1" fontId="14" fillId="0" borderId="0" xfId="0" applyNumberFormat="1" applyFont="1" applyAlignment="1">
      <alignment horizontal="center"/>
    </xf>
    <xf numFmtId="0" fontId="14" fillId="0" borderId="0" xfId="0" applyFont="1" applyAlignment="1">
      <alignment horizontal="left"/>
    </xf>
    <xf numFmtId="5" fontId="14" fillId="0" borderId="0" xfId="1" applyNumberFormat="1" applyFont="1"/>
    <xf numFmtId="164" fontId="14" fillId="0" borderId="0" xfId="0" applyNumberFormat="1" applyFont="1"/>
    <xf numFmtId="0" fontId="14" fillId="0" borderId="0" xfId="0" applyFont="1"/>
    <xf numFmtId="0" fontId="14" fillId="0" borderId="0" xfId="0" applyFont="1" applyAlignment="1">
      <alignment vertical="center"/>
    </xf>
    <xf numFmtId="0" fontId="14" fillId="5" borderId="0" xfId="0" applyFont="1" applyFill="1" applyAlignment="1">
      <alignment horizontal="center"/>
    </xf>
    <xf numFmtId="166" fontId="14" fillId="5" borderId="0" xfId="0" applyNumberFormat="1" applyFont="1" applyFill="1" applyAlignment="1">
      <alignment horizontal="center"/>
    </xf>
    <xf numFmtId="0" fontId="14" fillId="5" borderId="0" xfId="0" applyFont="1" applyFill="1" applyAlignment="1">
      <alignment horizontal="left" wrapText="1"/>
    </xf>
    <xf numFmtId="1" fontId="14" fillId="5" borderId="0" xfId="0" applyNumberFormat="1" applyFont="1" applyFill="1" applyAlignment="1">
      <alignment horizontal="center"/>
    </xf>
    <xf numFmtId="0" fontId="14" fillId="5" borderId="0" xfId="0" applyFont="1" applyFill="1" applyAlignment="1">
      <alignment horizontal="left"/>
    </xf>
    <xf numFmtId="5" fontId="14" fillId="5" borderId="0" xfId="1" applyNumberFormat="1" applyFont="1" applyFill="1"/>
    <xf numFmtId="164" fontId="14" fillId="5" borderId="0" xfId="0" applyNumberFormat="1" applyFont="1" applyFill="1"/>
    <xf numFmtId="0" fontId="17" fillId="5" borderId="0" xfId="0" applyFont="1" applyFill="1" applyAlignment="1" applyProtection="1">
      <alignment horizontal="left" vertical="top" wrapText="1"/>
      <protection hidden="1"/>
    </xf>
    <xf numFmtId="0" fontId="0" fillId="5" borderId="0" xfId="0" applyFill="1"/>
    <xf numFmtId="0" fontId="17" fillId="5" borderId="0" xfId="0" applyFont="1" applyFill="1" applyAlignment="1">
      <alignment horizontal="left" vertical="top" wrapText="1"/>
    </xf>
    <xf numFmtId="0" fontId="19" fillId="0" borderId="0" xfId="8" applyFont="1" applyAlignment="1" applyProtection="1">
      <alignment vertical="center"/>
      <protection hidden="1"/>
    </xf>
    <xf numFmtId="0" fontId="24" fillId="0" borderId="0" xfId="8" applyFont="1" applyAlignment="1" applyProtection="1">
      <alignment vertical="center"/>
      <protection hidden="1"/>
    </xf>
    <xf numFmtId="0" fontId="19" fillId="0" borderId="0" xfId="8" applyFont="1" applyAlignment="1" applyProtection="1">
      <alignment horizontal="center" vertical="center"/>
      <protection hidden="1"/>
    </xf>
    <xf numFmtId="0" fontId="19" fillId="0" borderId="1" xfId="8" applyFont="1" applyBorder="1" applyAlignment="1" applyProtection="1">
      <alignment vertical="center"/>
      <protection hidden="1"/>
    </xf>
    <xf numFmtId="0" fontId="23" fillId="0" borderId="1" xfId="0" applyFont="1" applyBorder="1" applyAlignment="1" applyProtection="1">
      <alignment vertical="top"/>
      <protection hidden="1"/>
    </xf>
    <xf numFmtId="0" fontId="23" fillId="0" borderId="1" xfId="0" applyFont="1" applyBorder="1" applyProtection="1">
      <protection hidden="1"/>
    </xf>
    <xf numFmtId="0" fontId="19" fillId="5" borderId="0" xfId="13" applyFill="1" applyAlignment="1" applyProtection="1">
      <alignment horizontal="left" vertical="top"/>
      <protection hidden="1"/>
    </xf>
    <xf numFmtId="0" fontId="19" fillId="5" borderId="0" xfId="13" applyFill="1" applyAlignment="1" applyProtection="1">
      <alignment horizontal="left" vertical="top" wrapText="1"/>
      <protection hidden="1"/>
    </xf>
    <xf numFmtId="0" fontId="14" fillId="5" borderId="1" xfId="0" applyFont="1" applyFill="1" applyBorder="1" applyAlignment="1" applyProtection="1">
      <alignment horizontal="left" vertical="top" wrapText="1"/>
      <protection hidden="1"/>
    </xf>
    <xf numFmtId="14" fontId="14" fillId="5" borderId="0" xfId="0" applyNumberFormat="1" applyFont="1" applyFill="1" applyAlignment="1">
      <alignment vertical="center"/>
    </xf>
    <xf numFmtId="0" fontId="27" fillId="4" borderId="1" xfId="0" applyFont="1" applyFill="1" applyBorder="1" applyAlignment="1" applyProtection="1">
      <alignment vertical="top" wrapText="1"/>
      <protection locked="0" hidden="1"/>
    </xf>
    <xf numFmtId="0" fontId="14" fillId="0" borderId="0" xfId="0" applyFont="1" applyAlignment="1" applyProtection="1">
      <alignment vertical="top" wrapText="1"/>
      <protection locked="0" hidden="1"/>
    </xf>
    <xf numFmtId="0" fontId="14" fillId="2" borderId="1" xfId="0" applyFont="1" applyFill="1" applyBorder="1" applyAlignment="1" applyProtection="1">
      <alignment horizontal="left" vertical="top" wrapText="1"/>
      <protection locked="0" hidden="1"/>
    </xf>
    <xf numFmtId="1" fontId="14" fillId="0" borderId="0" xfId="0" applyNumberFormat="1" applyFont="1" applyAlignment="1" applyProtection="1">
      <alignment vertical="top" wrapText="1"/>
      <protection locked="0" hidden="1"/>
    </xf>
    <xf numFmtId="5" fontId="14" fillId="0" borderId="0" xfId="0" applyNumberFormat="1" applyFont="1" applyAlignment="1" applyProtection="1">
      <alignment vertical="top" wrapText="1"/>
      <protection locked="0" hidden="1"/>
    </xf>
    <xf numFmtId="9" fontId="14" fillId="0" borderId="0" xfId="0" applyNumberFormat="1" applyFont="1" applyAlignment="1" applyProtection="1">
      <alignment vertical="top" wrapText="1"/>
      <protection locked="0" hidden="1"/>
    </xf>
    <xf numFmtId="2" fontId="14" fillId="0" borderId="0" xfId="0" applyNumberFormat="1" applyFont="1" applyAlignment="1" applyProtection="1">
      <alignment vertical="top" wrapText="1"/>
      <protection locked="0" hidden="1"/>
    </xf>
    <xf numFmtId="43" fontId="14" fillId="0" borderId="0" xfId="0" applyNumberFormat="1" applyFont="1" applyAlignment="1" applyProtection="1">
      <alignment vertical="top" wrapText="1"/>
      <protection locked="0" hidden="1"/>
    </xf>
    <xf numFmtId="0" fontId="28" fillId="0" borderId="0" xfId="0" applyFont="1" applyAlignment="1" applyProtection="1">
      <alignment vertical="top" wrapText="1"/>
      <protection locked="0" hidden="1"/>
    </xf>
    <xf numFmtId="0" fontId="27" fillId="4" borderId="1" xfId="0" applyFont="1" applyFill="1" applyBorder="1" applyAlignment="1" applyProtection="1">
      <alignment horizontal="left" vertical="top" wrapText="1"/>
      <protection locked="0" hidden="1"/>
    </xf>
    <xf numFmtId="14" fontId="14" fillId="2" borderId="1" xfId="0" applyNumberFormat="1" applyFont="1" applyFill="1" applyBorder="1" applyAlignment="1" applyProtection="1">
      <alignment horizontal="left" vertical="top" wrapText="1"/>
      <protection locked="0" hidden="1"/>
    </xf>
    <xf numFmtId="1" fontId="14" fillId="2" borderId="1" xfId="0" applyNumberFormat="1" applyFont="1" applyFill="1" applyBorder="1" applyAlignment="1" applyProtection="1">
      <alignment horizontal="left" vertical="top" wrapText="1"/>
      <protection locked="0" hidden="1"/>
    </xf>
    <xf numFmtId="171" fontId="14" fillId="2" borderId="1" xfId="0" applyNumberFormat="1" applyFont="1" applyFill="1" applyBorder="1" applyAlignment="1" applyProtection="1">
      <alignment horizontal="left" vertical="top" wrapText="1"/>
      <protection locked="0" hidden="1"/>
    </xf>
    <xf numFmtId="9" fontId="14" fillId="2" borderId="1" xfId="5" applyFont="1" applyFill="1" applyBorder="1" applyAlignment="1" applyProtection="1">
      <alignment horizontal="left" vertical="top" wrapText="1"/>
      <protection locked="0" hidden="1"/>
    </xf>
    <xf numFmtId="0" fontId="29" fillId="2" borderId="1" xfId="0" applyFont="1" applyFill="1" applyBorder="1" applyAlignment="1" applyProtection="1">
      <alignment horizontal="left" vertical="top" wrapText="1"/>
      <protection locked="0" hidden="1"/>
    </xf>
    <xf numFmtId="9" fontId="29" fillId="2" borderId="1" xfId="5" applyFont="1" applyFill="1" applyBorder="1" applyAlignment="1" applyProtection="1">
      <alignment horizontal="left" vertical="top" wrapText="1"/>
      <protection locked="0" hidden="1"/>
    </xf>
    <xf numFmtId="2" fontId="14" fillId="2" borderId="1" xfId="0" applyNumberFormat="1" applyFont="1" applyFill="1" applyBorder="1" applyAlignment="1" applyProtection="1">
      <alignment horizontal="left" vertical="top" wrapText="1"/>
      <protection locked="0" hidden="1"/>
    </xf>
    <xf numFmtId="43" fontId="14" fillId="2" borderId="1" xfId="0" applyNumberFormat="1" applyFont="1" applyFill="1" applyBorder="1" applyAlignment="1" applyProtection="1">
      <alignment horizontal="left" vertical="top" wrapText="1"/>
      <protection locked="0" hidden="1"/>
    </xf>
    <xf numFmtId="43" fontId="14" fillId="2" borderId="1" xfId="1" applyFont="1" applyFill="1" applyBorder="1" applyAlignment="1" applyProtection="1">
      <alignment horizontal="left" vertical="top" wrapText="1"/>
      <protection locked="0" hidden="1"/>
    </xf>
    <xf numFmtId="10" fontId="14" fillId="2" borderId="1" xfId="0" applyNumberFormat="1" applyFont="1" applyFill="1" applyBorder="1" applyAlignment="1" applyProtection="1">
      <alignment horizontal="left" vertical="top" wrapText="1"/>
      <protection locked="0" hidden="1"/>
    </xf>
    <xf numFmtId="0" fontId="22" fillId="0" borderId="0" xfId="0" applyFont="1" applyAlignment="1" applyProtection="1">
      <alignment vertical="top" wrapText="1"/>
      <protection locked="0" hidden="1"/>
    </xf>
    <xf numFmtId="0" fontId="14" fillId="0" borderId="0" xfId="0" applyFont="1" applyAlignment="1">
      <alignment horizontal="left" vertical="top"/>
    </xf>
    <xf numFmtId="2" fontId="14" fillId="0" borderId="0" xfId="0" applyNumberFormat="1" applyFont="1"/>
    <xf numFmtId="0" fontId="18"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2" fontId="17" fillId="0" borderId="0" xfId="0" applyNumberFormat="1" applyFont="1" applyAlignment="1">
      <alignment vertical="center"/>
    </xf>
    <xf numFmtId="0" fontId="15" fillId="0" borderId="0" xfId="0" applyFont="1" applyAlignment="1">
      <alignment horizontal="left" vertical="top"/>
    </xf>
    <xf numFmtId="0" fontId="15" fillId="0" borderId="0" xfId="0" applyFont="1" applyAlignment="1">
      <alignment horizontal="left" vertical="top" wrapText="1"/>
    </xf>
    <xf numFmtId="0" fontId="14" fillId="0" borderId="0" xfId="0" applyFont="1" applyProtection="1">
      <protection hidden="1"/>
    </xf>
    <xf numFmtId="14" fontId="14" fillId="0" borderId="0" xfId="0" applyNumberFormat="1" applyFont="1"/>
    <xf numFmtId="0" fontId="14" fillId="0" borderId="1" xfId="0" applyFont="1" applyBorder="1" applyProtection="1">
      <protection hidden="1"/>
    </xf>
    <xf numFmtId="2" fontId="14" fillId="0" borderId="0" xfId="0" applyNumberFormat="1" applyFont="1" applyProtection="1">
      <protection hidden="1"/>
    </xf>
    <xf numFmtId="43" fontId="14" fillId="0" borderId="0" xfId="0" applyNumberFormat="1" applyFont="1" applyProtection="1">
      <protection hidden="1"/>
    </xf>
    <xf numFmtId="2" fontId="14" fillId="11" borderId="0" xfId="0" applyNumberFormat="1" applyFont="1" applyFill="1"/>
    <xf numFmtId="0" fontId="14" fillId="11" borderId="0" xfId="0" applyFont="1" applyFill="1"/>
    <xf numFmtId="0" fontId="14" fillId="13" borderId="0" xfId="0" applyFont="1" applyFill="1"/>
    <xf numFmtId="2" fontId="14" fillId="14" borderId="0" xfId="0" applyNumberFormat="1" applyFont="1" applyFill="1"/>
    <xf numFmtId="0" fontId="14" fillId="14" borderId="0" xfId="0" applyFont="1" applyFill="1"/>
    <xf numFmtId="0" fontId="14" fillId="6" borderId="0" xfId="0" applyFont="1" applyFill="1"/>
    <xf numFmtId="2" fontId="14" fillId="12" borderId="0" xfId="0" applyNumberFormat="1" applyFont="1" applyFill="1"/>
    <xf numFmtId="0" fontId="14" fillId="12" borderId="0" xfId="0" applyFont="1" applyFill="1"/>
    <xf numFmtId="0" fontId="14" fillId="15" borderId="0" xfId="0" applyFont="1" applyFill="1"/>
    <xf numFmtId="0" fontId="14" fillId="15" borderId="0" xfId="0" applyFont="1" applyFill="1" applyAlignment="1">
      <alignment horizontal="center"/>
    </xf>
    <xf numFmtId="0" fontId="14" fillId="10" borderId="0" xfId="0" applyFont="1" applyFill="1"/>
    <xf numFmtId="0" fontId="14" fillId="2" borderId="0" xfId="0" applyFont="1" applyFill="1"/>
    <xf numFmtId="49" fontId="14" fillId="2" borderId="1" xfId="0" applyNumberFormat="1" applyFont="1" applyFill="1" applyBorder="1" applyAlignment="1" applyProtection="1">
      <alignment horizontal="left" vertical="top" wrapText="1"/>
      <protection locked="0" hidden="1"/>
    </xf>
    <xf numFmtId="0" fontId="19" fillId="5" borderId="78" xfId="13" applyFill="1" applyBorder="1" applyAlignment="1" applyProtection="1">
      <alignment horizontal="left" vertical="top" wrapText="1"/>
      <protection hidden="1"/>
    </xf>
    <xf numFmtId="0" fontId="36" fillId="5" borderId="79" xfId="13" applyFont="1" applyFill="1" applyBorder="1" applyAlignment="1" applyProtection="1">
      <alignment horizontal="left" vertical="top" wrapText="1"/>
      <protection hidden="1"/>
    </xf>
    <xf numFmtId="0" fontId="3" fillId="5" borderId="79" xfId="0" applyFont="1" applyFill="1" applyBorder="1" applyAlignment="1">
      <alignment vertical="center"/>
    </xf>
    <xf numFmtId="0" fontId="37" fillId="5" borderId="79" xfId="13" applyFont="1" applyFill="1" applyBorder="1" applyAlignment="1" applyProtection="1">
      <alignment horizontal="left" vertical="top" wrapText="1"/>
      <protection hidden="1"/>
    </xf>
    <xf numFmtId="0" fontId="3" fillId="5" borderId="79" xfId="13" applyFont="1" applyFill="1" applyBorder="1" applyAlignment="1" applyProtection="1">
      <alignment horizontal="left" vertical="top" wrapText="1"/>
      <protection hidden="1"/>
    </xf>
    <xf numFmtId="0" fontId="19" fillId="16" borderId="80" xfId="13" applyFill="1" applyBorder="1" applyAlignment="1" applyProtection="1">
      <alignment horizontal="left" vertical="top" wrapText="1"/>
      <protection hidden="1"/>
    </xf>
    <xf numFmtId="0" fontId="19" fillId="5" borderId="84" xfId="0" applyFont="1" applyFill="1" applyBorder="1"/>
    <xf numFmtId="0" fontId="19" fillId="5" borderId="0" xfId="0" applyFont="1" applyFill="1"/>
    <xf numFmtId="0" fontId="19" fillId="5" borderId="85" xfId="0" applyFont="1" applyFill="1" applyBorder="1"/>
    <xf numFmtId="0" fontId="20" fillId="5" borderId="84" xfId="0" applyFont="1" applyFill="1" applyBorder="1" applyAlignment="1">
      <alignment vertical="top"/>
    </xf>
    <xf numFmtId="0" fontId="21" fillId="5" borderId="84" xfId="0" applyFont="1" applyFill="1" applyBorder="1" applyAlignment="1">
      <alignment horizontal="left" vertical="top"/>
    </xf>
    <xf numFmtId="0" fontId="19" fillId="5" borderId="85" xfId="0" applyFont="1" applyFill="1" applyBorder="1" applyAlignment="1">
      <alignment horizontal="left" vertical="top" wrapText="1"/>
    </xf>
    <xf numFmtId="0" fontId="38" fillId="5" borderId="0" xfId="0" applyFont="1" applyFill="1" applyAlignment="1">
      <alignment horizontal="left" vertical="top"/>
    </xf>
    <xf numFmtId="0" fontId="35" fillId="5" borderId="85" xfId="0" applyFont="1" applyFill="1" applyBorder="1"/>
    <xf numFmtId="0" fontId="39" fillId="5" borderId="0" xfId="0" applyFont="1" applyFill="1" applyAlignment="1">
      <alignment vertical="top"/>
    </xf>
    <xf numFmtId="0" fontId="35" fillId="5" borderId="0" xfId="0" applyFont="1" applyFill="1"/>
    <xf numFmtId="0" fontId="35" fillId="5" borderId="0" xfId="0" applyFont="1" applyFill="1" applyAlignment="1">
      <alignment horizontal="left" vertical="top" wrapText="1"/>
    </xf>
    <xf numFmtId="0" fontId="3" fillId="5" borderId="0" xfId="0" applyFont="1" applyFill="1" applyAlignment="1">
      <alignment horizontal="left" vertical="top" wrapText="1"/>
    </xf>
    <xf numFmtId="0" fontId="3" fillId="5" borderId="85" xfId="0" applyFont="1" applyFill="1" applyBorder="1" applyAlignment="1">
      <alignment horizontal="left" vertical="top" wrapText="1"/>
    </xf>
    <xf numFmtId="0" fontId="3" fillId="5" borderId="0" xfId="0" applyFont="1" applyFill="1"/>
    <xf numFmtId="0" fontId="3" fillId="5" borderId="85" xfId="0" applyFont="1" applyFill="1" applyBorder="1"/>
    <xf numFmtId="0" fontId="37" fillId="5" borderId="0" xfId="0" applyFont="1" applyFill="1" applyAlignment="1">
      <alignment horizontal="left" vertical="top"/>
    </xf>
    <xf numFmtId="165" fontId="33" fillId="5" borderId="1" xfId="1" applyNumberFormat="1" applyFont="1" applyFill="1" applyBorder="1" applyAlignment="1" applyProtection="1">
      <alignment horizontal="left" vertical="center"/>
      <protection hidden="1"/>
    </xf>
    <xf numFmtId="165" fontId="3" fillId="5" borderId="1" xfId="1" applyNumberFormat="1" applyFont="1" applyFill="1" applyBorder="1" applyAlignment="1" applyProtection="1">
      <alignment vertical="center"/>
      <protection hidden="1"/>
    </xf>
    <xf numFmtId="49" fontId="3" fillId="0" borderId="49" xfId="0" applyNumberFormat="1" applyFont="1" applyBorder="1" applyAlignment="1" applyProtection="1">
      <alignment horizontal="left" vertical="center" wrapText="1"/>
      <protection locked="0"/>
    </xf>
    <xf numFmtId="14" fontId="3" fillId="0" borderId="74" xfId="0" applyNumberFormat="1"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2" fontId="3" fillId="0" borderId="36" xfId="0" applyNumberFormat="1" applyFont="1" applyBorder="1" applyAlignment="1" applyProtection="1">
      <alignment horizontal="center" vertical="center" wrapText="1"/>
      <protection locked="0"/>
    </xf>
    <xf numFmtId="2" fontId="3" fillId="0" borderId="58" xfId="0" applyNumberFormat="1" applyFont="1" applyBorder="1" applyAlignment="1" applyProtection="1">
      <alignment horizontal="center" vertical="center" wrapText="1"/>
      <protection locked="0"/>
    </xf>
    <xf numFmtId="165" fontId="3" fillId="0" borderId="36" xfId="1" applyNumberFormat="1" applyFont="1" applyBorder="1" applyAlignment="1" applyProtection="1">
      <alignment horizontal="center" vertical="center" wrapText="1"/>
      <protection locked="0"/>
    </xf>
    <xf numFmtId="165" fontId="3" fillId="0" borderId="9" xfId="1" applyNumberFormat="1" applyFont="1" applyBorder="1" applyAlignment="1" applyProtection="1">
      <alignment horizontal="center" vertical="center" wrapText="1"/>
      <protection locked="0"/>
    </xf>
    <xf numFmtId="171" fontId="3" fillId="0" borderId="70" xfId="1" applyNumberFormat="1" applyFont="1" applyBorder="1" applyAlignment="1" applyProtection="1">
      <alignment horizontal="center" vertical="center" wrapText="1"/>
      <protection locked="0"/>
    </xf>
    <xf numFmtId="14" fontId="3" fillId="0" borderId="76" xfId="0" applyNumberFormat="1" applyFont="1" applyBorder="1" applyAlignment="1" applyProtection="1">
      <alignment horizontal="center" vertical="center" wrapText="1"/>
      <protection locked="0"/>
    </xf>
    <xf numFmtId="14" fontId="3" fillId="0" borderId="75" xfId="0" applyNumberFormat="1" applyFont="1" applyBorder="1" applyAlignment="1" applyProtection="1">
      <alignment horizontal="center" vertical="center" wrapText="1"/>
      <protection locked="0"/>
    </xf>
    <xf numFmtId="14" fontId="3" fillId="0" borderId="36" xfId="0" applyNumberFormat="1" applyFont="1" applyBorder="1" applyAlignment="1" applyProtection="1">
      <alignment horizontal="center" vertical="center" wrapText="1"/>
      <protection locked="0"/>
    </xf>
    <xf numFmtId="0" fontId="3" fillId="5" borderId="0" xfId="0" applyFont="1" applyFill="1" applyAlignment="1">
      <alignment horizontal="center"/>
    </xf>
    <xf numFmtId="166" fontId="3" fillId="5" borderId="0" xfId="0" applyNumberFormat="1" applyFont="1" applyFill="1" applyAlignment="1">
      <alignment horizontal="center"/>
    </xf>
    <xf numFmtId="0" fontId="3" fillId="5" borderId="0" xfId="0" applyFont="1" applyFill="1" applyAlignment="1">
      <alignment horizontal="left" wrapText="1"/>
    </xf>
    <xf numFmtId="1" fontId="3" fillId="5" borderId="0" xfId="0" applyNumberFormat="1" applyFont="1" applyFill="1" applyAlignment="1">
      <alignment horizontal="center"/>
    </xf>
    <xf numFmtId="0" fontId="3" fillId="5" borderId="0" xfId="0" applyFont="1" applyFill="1" applyAlignment="1">
      <alignment horizontal="left"/>
    </xf>
    <xf numFmtId="5" fontId="3" fillId="5" borderId="0" xfId="1" applyNumberFormat="1" applyFont="1" applyFill="1"/>
    <xf numFmtId="164" fontId="3" fillId="5" borderId="0" xfId="0" applyNumberFormat="1" applyFont="1" applyFill="1"/>
    <xf numFmtId="165" fontId="31" fillId="16" borderId="18" xfId="1" applyNumberFormat="1" applyFont="1" applyFill="1" applyBorder="1" applyAlignment="1" applyProtection="1">
      <alignment vertical="center" wrapText="1"/>
      <protection hidden="1"/>
    </xf>
    <xf numFmtId="165" fontId="33" fillId="16" borderId="30" xfId="1" applyNumberFormat="1" applyFont="1" applyFill="1" applyBorder="1" applyAlignment="1" applyProtection="1">
      <alignment vertical="center"/>
      <protection hidden="1"/>
    </xf>
    <xf numFmtId="0" fontId="31" fillId="16" borderId="12" xfId="0" applyFont="1" applyFill="1" applyBorder="1" applyAlignment="1">
      <alignment horizontal="center" vertical="center" wrapText="1"/>
    </xf>
    <xf numFmtId="0" fontId="31" fillId="16" borderId="35" xfId="0" applyFont="1" applyFill="1" applyBorder="1" applyAlignment="1">
      <alignment vertical="center" wrapText="1"/>
    </xf>
    <xf numFmtId="0" fontId="31" fillId="16" borderId="35" xfId="0" applyFont="1" applyFill="1" applyBorder="1" applyAlignment="1">
      <alignment horizontal="center" vertical="center" wrapText="1"/>
    </xf>
    <xf numFmtId="0" fontId="31" fillId="16" borderId="56" xfId="0" applyFont="1" applyFill="1" applyBorder="1" applyAlignment="1">
      <alignment horizontal="center" vertical="center" wrapText="1"/>
    </xf>
    <xf numFmtId="0" fontId="31" fillId="16" borderId="13" xfId="0" applyFont="1" applyFill="1" applyBorder="1" applyAlignment="1">
      <alignment horizontal="center" vertical="center" wrapText="1"/>
    </xf>
    <xf numFmtId="0" fontId="31" fillId="16" borderId="6" xfId="0" applyFont="1" applyFill="1" applyBorder="1" applyAlignment="1">
      <alignment horizontal="center" vertical="center" wrapText="1"/>
    </xf>
    <xf numFmtId="165" fontId="31" fillId="16" borderId="12" xfId="1" applyNumberFormat="1" applyFont="1" applyFill="1" applyBorder="1" applyAlignment="1">
      <alignment horizontal="center" vertical="center" wrapText="1"/>
    </xf>
    <xf numFmtId="0" fontId="31" fillId="16" borderId="12" xfId="0" applyFont="1" applyFill="1" applyBorder="1" applyAlignment="1">
      <alignment horizontal="center" vertical="center"/>
    </xf>
    <xf numFmtId="0" fontId="31" fillId="16" borderId="17" xfId="0" applyFont="1" applyFill="1" applyBorder="1" applyAlignment="1">
      <alignment horizontal="center" vertical="center" wrapText="1"/>
    </xf>
    <xf numFmtId="9" fontId="3" fillId="17" borderId="59" xfId="5" applyFont="1" applyFill="1" applyBorder="1" applyAlignment="1" applyProtection="1">
      <alignment horizontal="center" vertical="center" wrapText="1"/>
      <protection hidden="1"/>
    </xf>
    <xf numFmtId="170" fontId="3" fillId="17" borderId="71" xfId="1" applyNumberFormat="1" applyFont="1" applyFill="1" applyBorder="1" applyAlignment="1" applyProtection="1">
      <alignment horizontal="center" vertical="center" wrapText="1"/>
      <protection hidden="1"/>
    </xf>
    <xf numFmtId="9" fontId="3" fillId="17" borderId="73" xfId="5" applyFont="1" applyFill="1" applyBorder="1" applyAlignment="1" applyProtection="1">
      <alignment horizontal="center" vertical="center" wrapText="1"/>
      <protection hidden="1"/>
    </xf>
    <xf numFmtId="170" fontId="3" fillId="17" borderId="49" xfId="1" applyNumberFormat="1" applyFont="1" applyFill="1" applyBorder="1" applyAlignment="1" applyProtection="1">
      <alignment horizontal="center" vertical="center" wrapText="1"/>
      <protection hidden="1"/>
    </xf>
    <xf numFmtId="9" fontId="3" fillId="17" borderId="46" xfId="5" applyFont="1" applyFill="1" applyBorder="1" applyAlignment="1" applyProtection="1">
      <alignment horizontal="center" vertical="center" wrapText="1"/>
      <protection hidden="1"/>
    </xf>
    <xf numFmtId="170" fontId="3" fillId="17" borderId="15" xfId="1" applyNumberFormat="1" applyFont="1" applyFill="1" applyBorder="1" applyAlignment="1" applyProtection="1">
      <alignment horizontal="center" vertical="center" wrapText="1"/>
      <protection hidden="1"/>
    </xf>
    <xf numFmtId="170" fontId="3" fillId="17" borderId="72" xfId="1" applyNumberFormat="1" applyFont="1" applyFill="1" applyBorder="1" applyAlignment="1" applyProtection="1">
      <alignment horizontal="center" vertical="center" wrapText="1"/>
      <protection hidden="1"/>
    </xf>
    <xf numFmtId="164" fontId="3" fillId="17" borderId="39" xfId="1" applyNumberFormat="1" applyFont="1" applyFill="1" applyBorder="1" applyAlignment="1" applyProtection="1">
      <alignment horizontal="center" vertical="center" wrapText="1"/>
      <protection hidden="1"/>
    </xf>
    <xf numFmtId="43" fontId="3" fillId="17" borderId="2" xfId="1" applyFont="1" applyFill="1" applyBorder="1" applyAlignment="1" applyProtection="1">
      <alignment horizontal="right" vertical="center" wrapText="1" indent="1"/>
      <protection hidden="1"/>
    </xf>
    <xf numFmtId="167" fontId="3" fillId="17" borderId="43" xfId="1" applyNumberFormat="1" applyFont="1" applyFill="1" applyBorder="1" applyAlignment="1" applyProtection="1">
      <alignment horizontal="right" vertical="center" wrapText="1" indent="1"/>
      <protection hidden="1"/>
    </xf>
    <xf numFmtId="43" fontId="3" fillId="17" borderId="40" xfId="1" applyFont="1" applyFill="1" applyBorder="1" applyAlignment="1" applyProtection="1">
      <alignment horizontal="right" vertical="center" wrapText="1" indent="1"/>
      <protection hidden="1"/>
    </xf>
    <xf numFmtId="43" fontId="3" fillId="17" borderId="3" xfId="1" applyFont="1" applyFill="1" applyBorder="1" applyAlignment="1" applyProtection="1">
      <alignment horizontal="right" vertical="center" wrapText="1" indent="1"/>
      <protection hidden="1"/>
    </xf>
    <xf numFmtId="164" fontId="3" fillId="17" borderId="41" xfId="1" applyNumberFormat="1" applyFont="1" applyFill="1" applyBorder="1" applyAlignment="1" applyProtection="1">
      <alignment horizontal="center" vertical="center" wrapText="1"/>
      <protection hidden="1"/>
    </xf>
    <xf numFmtId="43" fontId="3" fillId="17" borderId="44" xfId="1" applyFont="1" applyFill="1" applyBorder="1" applyAlignment="1" applyProtection="1">
      <alignment horizontal="right" vertical="center" wrapText="1" indent="1"/>
      <protection hidden="1"/>
    </xf>
    <xf numFmtId="167" fontId="3" fillId="17" borderId="44" xfId="1" applyNumberFormat="1" applyFont="1" applyFill="1" applyBorder="1" applyAlignment="1" applyProtection="1">
      <alignment horizontal="right" vertical="center" wrapText="1" indent="1"/>
      <protection hidden="1"/>
    </xf>
    <xf numFmtId="43" fontId="3" fillId="17" borderId="42" xfId="1" applyFont="1" applyFill="1" applyBorder="1" applyAlignment="1" applyProtection="1">
      <alignment horizontal="right" vertical="center" wrapText="1" indent="1"/>
      <protection hidden="1"/>
    </xf>
    <xf numFmtId="43" fontId="3" fillId="17" borderId="45" xfId="1" applyFont="1" applyFill="1" applyBorder="1" applyAlignment="1" applyProtection="1">
      <alignment horizontal="right" vertical="center" wrapText="1" indent="1"/>
      <protection hidden="1"/>
    </xf>
    <xf numFmtId="43" fontId="3" fillId="17" borderId="9" xfId="1" applyFont="1" applyFill="1" applyBorder="1" applyAlignment="1" applyProtection="1">
      <alignment horizontal="right" vertical="center" wrapText="1" indent="1"/>
      <protection hidden="1"/>
    </xf>
    <xf numFmtId="43" fontId="3" fillId="17" borderId="46" xfId="1" applyFont="1" applyFill="1" applyBorder="1" applyAlignment="1" applyProtection="1">
      <alignment horizontal="right" vertical="center" wrapText="1" indent="1"/>
      <protection hidden="1"/>
    </xf>
    <xf numFmtId="164" fontId="3" fillId="5" borderId="0" xfId="1" applyNumberFormat="1" applyFont="1" applyFill="1" applyBorder="1" applyAlignment="1" applyProtection="1">
      <alignment horizontal="center" vertical="center" wrapText="1"/>
      <protection hidden="1"/>
    </xf>
    <xf numFmtId="43" fontId="3" fillId="5" borderId="0" xfId="1" applyFont="1" applyFill="1" applyBorder="1" applyAlignment="1" applyProtection="1">
      <alignment horizontal="right" vertical="center" wrapText="1" indent="2"/>
      <protection hidden="1"/>
    </xf>
    <xf numFmtId="167" fontId="3" fillId="5" borderId="0" xfId="1" applyNumberFormat="1" applyFont="1" applyFill="1" applyBorder="1" applyAlignment="1" applyProtection="1">
      <alignment horizontal="right" vertical="center" wrapText="1" indent="1"/>
      <protection hidden="1"/>
    </xf>
    <xf numFmtId="43" fontId="3" fillId="5" borderId="0" xfId="1" applyFont="1" applyFill="1" applyBorder="1" applyAlignment="1" applyProtection="1">
      <alignment horizontal="right" vertical="center" wrapText="1" indent="1"/>
      <protection hidden="1"/>
    </xf>
    <xf numFmtId="43" fontId="3" fillId="5" borderId="0" xfId="1" applyFont="1" applyFill="1" applyBorder="1" applyAlignment="1" applyProtection="1">
      <alignment horizontal="left" vertical="center" wrapText="1"/>
      <protection hidden="1"/>
    </xf>
    <xf numFmtId="0" fontId="33" fillId="5" borderId="0" xfId="0" applyFont="1" applyFill="1" applyAlignment="1" applyProtection="1">
      <alignment horizontal="center" vertical="center" wrapText="1"/>
      <protection hidden="1"/>
    </xf>
    <xf numFmtId="0" fontId="3" fillId="5" borderId="84" xfId="0" applyFont="1" applyFill="1" applyBorder="1" applyAlignment="1">
      <alignment horizontal="center" vertical="center"/>
    </xf>
    <xf numFmtId="0" fontId="3" fillId="0" borderId="84" xfId="0" applyFont="1" applyBorder="1" applyAlignment="1">
      <alignment horizontal="center" vertical="center"/>
    </xf>
    <xf numFmtId="43" fontId="14" fillId="7" borderId="90" xfId="1" applyFont="1" applyFill="1" applyBorder="1" applyAlignment="1" applyProtection="1">
      <alignment horizontal="right" vertical="center" wrapText="1" indent="1"/>
      <protection hidden="1"/>
    </xf>
    <xf numFmtId="43" fontId="14" fillId="7" borderId="91" xfId="1" applyFont="1" applyFill="1" applyBorder="1" applyAlignment="1" applyProtection="1">
      <alignment horizontal="right" vertical="center" wrapText="1" indent="1"/>
      <protection hidden="1"/>
    </xf>
    <xf numFmtId="0" fontId="14" fillId="0" borderId="81" xfId="0" applyFont="1" applyBorder="1" applyAlignment="1">
      <alignment horizontal="center"/>
    </xf>
    <xf numFmtId="0" fontId="25" fillId="5" borderId="0" xfId="0" applyFont="1" applyFill="1" applyAlignment="1" applyProtection="1">
      <alignment vertical="center"/>
      <protection hidden="1"/>
    </xf>
    <xf numFmtId="14" fontId="25" fillId="5" borderId="0" xfId="0" applyNumberFormat="1" applyFont="1" applyFill="1" applyAlignment="1" applyProtection="1">
      <alignment vertical="center"/>
      <protection hidden="1"/>
    </xf>
    <xf numFmtId="0" fontId="32" fillId="0" borderId="95" xfId="0" applyFont="1" applyBorder="1"/>
    <xf numFmtId="0" fontId="34" fillId="16" borderId="93" xfId="0" applyFont="1" applyFill="1" applyBorder="1" applyAlignment="1">
      <alignment horizontal="center" vertical="center"/>
    </xf>
    <xf numFmtId="0" fontId="31" fillId="16" borderId="96" xfId="0" applyFont="1" applyFill="1" applyBorder="1" applyAlignment="1" applyProtection="1">
      <alignment horizontal="center" vertical="center" wrapText="1"/>
      <protection hidden="1"/>
    </xf>
    <xf numFmtId="0" fontId="3" fillId="0" borderId="97" xfId="0" applyFont="1" applyBorder="1" applyAlignment="1">
      <alignment horizontal="center" vertical="center"/>
    </xf>
    <xf numFmtId="0" fontId="50" fillId="17" borderId="98" xfId="0" applyFont="1" applyFill="1" applyBorder="1" applyAlignment="1" applyProtection="1">
      <alignment horizontal="center" vertical="center" wrapText="1"/>
      <protection hidden="1"/>
    </xf>
    <xf numFmtId="0" fontId="3" fillId="0" borderId="99" xfId="0" applyFont="1" applyBorder="1" applyAlignment="1">
      <alignment horizontal="center" vertical="center"/>
    </xf>
    <xf numFmtId="0" fontId="3" fillId="0" borderId="84" xfId="0" applyFont="1" applyBorder="1" applyAlignment="1">
      <alignment vertical="center"/>
    </xf>
    <xf numFmtId="166" fontId="44" fillId="5" borderId="84" xfId="0" applyNumberFormat="1" applyFont="1" applyFill="1" applyBorder="1" applyAlignment="1">
      <alignment horizontal="left" vertical="center"/>
    </xf>
    <xf numFmtId="166" fontId="44" fillId="5" borderId="84" xfId="0" applyNumberFormat="1" applyFont="1" applyFill="1" applyBorder="1" applyAlignment="1">
      <alignment vertical="center"/>
    </xf>
    <xf numFmtId="0" fontId="44" fillId="5" borderId="84" xfId="0" applyFont="1" applyFill="1" applyBorder="1" applyAlignment="1">
      <alignment horizontal="left" vertical="center"/>
    </xf>
    <xf numFmtId="0" fontId="48" fillId="5" borderId="84" xfId="0" applyFont="1" applyFill="1" applyBorder="1" applyAlignment="1">
      <alignment horizontal="center"/>
    </xf>
    <xf numFmtId="166" fontId="31" fillId="16" borderId="6" xfId="0" applyNumberFormat="1" applyFont="1" applyFill="1" applyBorder="1" applyAlignment="1">
      <alignment horizontal="center" vertical="center" wrapText="1"/>
    </xf>
    <xf numFmtId="0" fontId="3" fillId="0" borderId="92" xfId="0" applyFont="1" applyBorder="1" applyAlignment="1">
      <alignment horizontal="center" vertical="center"/>
    </xf>
    <xf numFmtId="172" fontId="36" fillId="0" borderId="1" xfId="8" applyNumberFormat="1" applyFont="1" applyBorder="1" applyAlignment="1" applyProtection="1">
      <alignment horizontal="left" vertical="center"/>
      <protection locked="0"/>
    </xf>
    <xf numFmtId="49" fontId="37" fillId="0" borderId="20" xfId="8" applyNumberFormat="1" applyFont="1" applyBorder="1" applyAlignment="1" applyProtection="1">
      <alignment horizontal="center" vertical="center" wrapText="1"/>
      <protection locked="0"/>
    </xf>
    <xf numFmtId="14" fontId="35" fillId="0" borderId="65" xfId="10" applyNumberFormat="1" applyFont="1" applyBorder="1" applyAlignment="1" applyProtection="1">
      <alignment horizontal="center" vertical="center"/>
      <protection locked="0"/>
    </xf>
    <xf numFmtId="1" fontId="35" fillId="0" borderId="26" xfId="10" applyNumberFormat="1" applyFont="1" applyBorder="1" applyAlignment="1" applyProtection="1">
      <alignment horizontal="center" vertical="center"/>
      <protection locked="0"/>
    </xf>
    <xf numFmtId="14" fontId="35" fillId="0" borderId="30" xfId="10" applyNumberFormat="1" applyFont="1" applyBorder="1" applyAlignment="1" applyProtection="1">
      <alignment horizontal="center" vertical="center"/>
      <protection locked="0"/>
    </xf>
    <xf numFmtId="166" fontId="3" fillId="0" borderId="0" xfId="8" applyNumberFormat="1" applyFont="1" applyAlignment="1" applyProtection="1">
      <alignment horizontal="center"/>
      <protection hidden="1"/>
    </xf>
    <xf numFmtId="0" fontId="37" fillId="0" borderId="0" xfId="0" applyFont="1" applyAlignment="1" applyProtection="1">
      <alignment vertical="center" wrapText="1"/>
      <protection hidden="1"/>
    </xf>
    <xf numFmtId="0" fontId="37" fillId="0" borderId="62" xfId="0" applyFont="1" applyBorder="1" applyAlignment="1" applyProtection="1">
      <alignment horizontal="right" vertical="center" wrapText="1"/>
      <protection hidden="1"/>
    </xf>
    <xf numFmtId="0" fontId="37" fillId="0" borderId="0" xfId="0" applyFont="1" applyAlignment="1" applyProtection="1">
      <alignment horizontal="right" vertical="center" wrapText="1"/>
      <protection hidden="1"/>
    </xf>
    <xf numFmtId="171" fontId="3" fillId="0" borderId="0" xfId="0" applyNumberFormat="1" applyFont="1" applyAlignment="1" applyProtection="1">
      <alignment horizontal="right" vertical="center" wrapText="1"/>
      <protection hidden="1"/>
    </xf>
    <xf numFmtId="171" fontId="3" fillId="0" borderId="0" xfId="0" applyNumberFormat="1" applyFont="1" applyAlignment="1" applyProtection="1">
      <alignment horizontal="left" vertical="center" wrapText="1"/>
      <protection hidden="1"/>
    </xf>
    <xf numFmtId="0" fontId="31" fillId="18" borderId="1" xfId="10" applyFont="1" applyFill="1" applyBorder="1" applyAlignment="1" applyProtection="1">
      <alignment horizontal="center" vertical="center" wrapText="1"/>
      <protection hidden="1"/>
    </xf>
    <xf numFmtId="0" fontId="31" fillId="18" borderId="66" xfId="10" applyFont="1" applyFill="1" applyBorder="1" applyAlignment="1" applyProtection="1">
      <alignment horizontal="center" vertical="center" wrapText="1"/>
      <protection hidden="1"/>
    </xf>
    <xf numFmtId="0" fontId="31" fillId="18" borderId="67" xfId="10" applyFont="1" applyFill="1" applyBorder="1" applyAlignment="1" applyProtection="1">
      <alignment horizontal="center" vertical="center" wrapText="1"/>
      <protection hidden="1"/>
    </xf>
    <xf numFmtId="0" fontId="31" fillId="18" borderId="68" xfId="10" applyFont="1" applyFill="1" applyBorder="1" applyAlignment="1" applyProtection="1">
      <alignment horizontal="center" vertical="center" wrapText="1"/>
      <protection hidden="1"/>
    </xf>
    <xf numFmtId="0" fontId="3" fillId="9" borderId="26" xfId="10" applyFont="1" applyFill="1" applyBorder="1" applyAlignment="1" applyProtection="1">
      <alignment vertical="center"/>
      <protection hidden="1"/>
    </xf>
    <xf numFmtId="0" fontId="3" fillId="9" borderId="21" xfId="10" applyFont="1" applyFill="1" applyBorder="1" applyAlignment="1" applyProtection="1">
      <alignment vertical="center"/>
      <protection hidden="1"/>
    </xf>
    <xf numFmtId="0" fontId="35" fillId="18" borderId="21" xfId="10" applyFont="1" applyFill="1" applyBorder="1" applyAlignment="1" applyProtection="1">
      <alignment vertical="center"/>
      <protection hidden="1"/>
    </xf>
    <xf numFmtId="14" fontId="35" fillId="18" borderId="65" xfId="10" applyNumberFormat="1" applyFont="1" applyFill="1" applyBorder="1" applyAlignment="1" applyProtection="1">
      <alignment horizontal="center" vertical="center"/>
      <protection locked="0"/>
    </xf>
    <xf numFmtId="1" fontId="35" fillId="18" borderId="26" xfId="10" applyNumberFormat="1" applyFont="1" applyFill="1" applyBorder="1" applyAlignment="1" applyProtection="1">
      <alignment horizontal="center" vertical="center"/>
      <protection locked="0"/>
    </xf>
    <xf numFmtId="0" fontId="3" fillId="9" borderId="100" xfId="10" applyFont="1" applyFill="1" applyBorder="1" applyAlignment="1" applyProtection="1">
      <alignment vertical="center"/>
      <protection hidden="1"/>
    </xf>
    <xf numFmtId="0" fontId="35" fillId="0" borderId="0" xfId="8" applyFont="1" applyAlignment="1" applyProtection="1">
      <alignment vertical="center"/>
      <protection hidden="1"/>
    </xf>
    <xf numFmtId="1" fontId="59" fillId="0" borderId="0" xfId="8" applyNumberFormat="1" applyFont="1" applyAlignment="1" applyProtection="1">
      <alignment vertical="center"/>
      <protection hidden="1"/>
    </xf>
    <xf numFmtId="14" fontId="35" fillId="0" borderId="63" xfId="10" applyNumberFormat="1" applyFont="1" applyBorder="1" applyAlignment="1" applyProtection="1">
      <alignment horizontal="center" vertical="center"/>
      <protection locked="0"/>
    </xf>
    <xf numFmtId="1" fontId="35" fillId="0" borderId="101" xfId="10" applyNumberFormat="1" applyFont="1" applyBorder="1" applyAlignment="1" applyProtection="1">
      <alignment horizontal="center" vertical="center"/>
      <protection locked="0"/>
    </xf>
    <xf numFmtId="14" fontId="35" fillId="0" borderId="89" xfId="10" applyNumberFormat="1" applyFont="1" applyBorder="1" applyAlignment="1" applyProtection="1">
      <alignment horizontal="center" vertical="center"/>
      <protection locked="0"/>
    </xf>
    <xf numFmtId="166" fontId="3" fillId="0" borderId="81" xfId="8" applyNumberFormat="1" applyFont="1" applyBorder="1" applyAlignment="1" applyProtection="1">
      <alignment horizontal="center"/>
      <protection hidden="1"/>
    </xf>
    <xf numFmtId="166" fontId="3" fillId="0" borderId="82" xfId="8" applyNumberFormat="1" applyFont="1" applyBorder="1" applyAlignment="1" applyProtection="1">
      <alignment horizontal="center"/>
      <protection hidden="1"/>
    </xf>
    <xf numFmtId="166" fontId="3" fillId="0" borderId="83" xfId="8" applyNumberFormat="1" applyFont="1" applyBorder="1" applyAlignment="1" applyProtection="1">
      <alignment horizontal="center"/>
      <protection hidden="1"/>
    </xf>
    <xf numFmtId="166" fontId="36" fillId="0" borderId="84" xfId="8" applyNumberFormat="1" applyFont="1" applyBorder="1" applyAlignment="1" applyProtection="1">
      <alignment horizontal="left"/>
      <protection hidden="1"/>
    </xf>
    <xf numFmtId="166" fontId="3" fillId="0" borderId="85" xfId="8" applyNumberFormat="1" applyFont="1" applyBorder="1" applyAlignment="1" applyProtection="1">
      <alignment horizontal="center"/>
      <protection hidden="1"/>
    </xf>
    <xf numFmtId="0" fontId="35" fillId="0" borderId="84" xfId="8" applyFont="1" applyBorder="1" applyAlignment="1" applyProtection="1">
      <alignment horizontal="left" vertical="center"/>
      <protection hidden="1"/>
    </xf>
    <xf numFmtId="0" fontId="35" fillId="0" borderId="85" xfId="8" applyFont="1" applyBorder="1" applyAlignment="1" applyProtection="1">
      <alignment vertical="center"/>
      <protection hidden="1"/>
    </xf>
    <xf numFmtId="0" fontId="37" fillId="0" borderId="84" xfId="8" applyFont="1" applyBorder="1" applyAlignment="1" applyProtection="1">
      <alignment vertical="center"/>
      <protection hidden="1"/>
    </xf>
    <xf numFmtId="0" fontId="54" fillId="0" borderId="0" xfId="8" applyFont="1" applyAlignment="1" applyProtection="1">
      <alignment horizontal="left" vertical="center" wrapText="1"/>
      <protection hidden="1"/>
    </xf>
    <xf numFmtId="0" fontId="54" fillId="0" borderId="85" xfId="8" applyFont="1" applyBorder="1" applyAlignment="1" applyProtection="1">
      <alignment horizontal="left" vertical="center" wrapText="1"/>
      <protection hidden="1"/>
    </xf>
    <xf numFmtId="0" fontId="33" fillId="0" borderId="84" xfId="8" applyFont="1" applyBorder="1" applyAlignment="1" applyProtection="1">
      <alignment vertical="center"/>
      <protection hidden="1"/>
    </xf>
    <xf numFmtId="0" fontId="3" fillId="0" borderId="84" xfId="8" applyFont="1" applyBorder="1" applyAlignment="1" applyProtection="1">
      <alignment vertical="center"/>
      <protection hidden="1"/>
    </xf>
    <xf numFmtId="0" fontId="55" fillId="0" borderId="0" xfId="8" applyFont="1" applyAlignment="1" applyProtection="1">
      <alignment horizontal="right"/>
      <protection hidden="1"/>
    </xf>
    <xf numFmtId="171" fontId="35" fillId="0" borderId="103" xfId="0" applyNumberFormat="1" applyFont="1" applyBorder="1" applyAlignment="1" applyProtection="1">
      <alignment horizontal="right" vertical="center" wrapText="1"/>
      <protection locked="0"/>
    </xf>
    <xf numFmtId="171" fontId="37" fillId="0" borderId="104" xfId="0" applyNumberFormat="1" applyFont="1" applyBorder="1" applyAlignment="1" applyProtection="1">
      <alignment horizontal="right" vertical="center" wrapText="1"/>
      <protection hidden="1"/>
    </xf>
    <xf numFmtId="171" fontId="37" fillId="0" borderId="85" xfId="0" applyNumberFormat="1" applyFont="1" applyBorder="1" applyAlignment="1" applyProtection="1">
      <alignment horizontal="right" vertical="center" wrapText="1"/>
      <protection hidden="1"/>
    </xf>
    <xf numFmtId="0" fontId="35" fillId="0" borderId="0" xfId="8" applyFont="1" applyAlignment="1" applyProtection="1">
      <alignment horizontal="right" vertical="center"/>
      <protection hidden="1"/>
    </xf>
    <xf numFmtId="49" fontId="41" fillId="0" borderId="0" xfId="8" applyNumberFormat="1" applyFont="1" applyAlignment="1" applyProtection="1">
      <alignment horizontal="left" vertical="center" wrapText="1"/>
      <protection hidden="1"/>
    </xf>
    <xf numFmtId="171" fontId="3" fillId="17" borderId="103" xfId="0" applyNumberFormat="1" applyFont="1" applyFill="1" applyBorder="1" applyAlignment="1">
      <alignment horizontal="right" vertical="center" wrapText="1"/>
    </xf>
    <xf numFmtId="0" fontId="3" fillId="0" borderId="0" xfId="8" applyFont="1" applyAlignment="1" applyProtection="1">
      <alignment horizontal="right" vertical="center"/>
      <protection hidden="1"/>
    </xf>
    <xf numFmtId="0" fontId="57" fillId="0" borderId="0" xfId="8" applyFont="1" applyAlignment="1" applyProtection="1">
      <alignment horizontal="left" vertical="center" wrapText="1"/>
      <protection hidden="1"/>
    </xf>
    <xf numFmtId="0" fontId="31" fillId="18" borderId="107" xfId="10" applyFont="1" applyFill="1" applyBorder="1" applyAlignment="1" applyProtection="1">
      <alignment horizontal="center" vertical="center" wrapText="1"/>
      <protection hidden="1"/>
    </xf>
    <xf numFmtId="49" fontId="35" fillId="0" borderId="109" xfId="8" applyNumberFormat="1" applyFont="1" applyBorder="1" applyAlignment="1" applyProtection="1">
      <alignment horizontal="left" vertical="top" wrapText="1"/>
      <protection locked="0"/>
    </xf>
    <xf numFmtId="166" fontId="3" fillId="0" borderId="84" xfId="8" applyNumberFormat="1" applyFont="1" applyBorder="1" applyAlignment="1" applyProtection="1">
      <alignment horizontal="center"/>
      <protection hidden="1"/>
    </xf>
    <xf numFmtId="0" fontId="42" fillId="0" borderId="0" xfId="2" applyFont="1" applyBorder="1" applyAlignment="1" applyProtection="1">
      <protection hidden="1"/>
    </xf>
    <xf numFmtId="0" fontId="3" fillId="0" borderId="0" xfId="8" applyFont="1" applyAlignment="1" applyProtection="1">
      <alignment vertical="center"/>
      <protection hidden="1"/>
    </xf>
    <xf numFmtId="0" fontId="3" fillId="0" borderId="0" xfId="8" applyFont="1" applyAlignment="1" applyProtection="1">
      <alignment horizontal="center" vertical="center"/>
      <protection hidden="1"/>
    </xf>
    <xf numFmtId="0" fontId="40" fillId="0" borderId="0" xfId="2" applyFont="1" applyBorder="1" applyAlignment="1" applyProtection="1">
      <alignment vertical="center"/>
      <protection hidden="1"/>
    </xf>
    <xf numFmtId="15" fontId="60" fillId="16" borderId="53" xfId="0" applyNumberFormat="1" applyFont="1" applyFill="1" applyBorder="1" applyAlignment="1">
      <alignment horizontal="center"/>
    </xf>
    <xf numFmtId="0" fontId="60" fillId="16" borderId="54" xfId="0" applyFont="1" applyFill="1" applyBorder="1" applyAlignment="1">
      <alignment horizontal="center"/>
    </xf>
    <xf numFmtId="0" fontId="60" fillId="16" borderId="54" xfId="0" applyFont="1" applyFill="1" applyBorder="1" applyAlignment="1">
      <alignment horizontal="left"/>
    </xf>
    <xf numFmtId="0" fontId="60" fillId="16" borderId="55" xfId="0" applyFont="1" applyFill="1" applyBorder="1" applyAlignment="1">
      <alignment horizontal="left"/>
    </xf>
    <xf numFmtId="17" fontId="25" fillId="5" borderId="25" xfId="0" applyNumberFormat="1" applyFont="1" applyFill="1" applyBorder="1" applyAlignment="1">
      <alignment horizontal="center" vertical="top"/>
    </xf>
    <xf numFmtId="0" fontId="25" fillId="5" borderId="20" xfId="0" applyFont="1" applyFill="1" applyBorder="1" applyAlignment="1">
      <alignment horizontal="center" vertical="top"/>
    </xf>
    <xf numFmtId="0" fontId="25" fillId="5" borderId="20" xfId="0" applyFont="1" applyFill="1" applyBorder="1" applyAlignment="1">
      <alignment horizontal="left" vertical="top" wrapText="1"/>
    </xf>
    <xf numFmtId="0" fontId="25" fillId="5" borderId="26" xfId="0" applyFont="1" applyFill="1" applyBorder="1" applyAlignment="1">
      <alignment horizontal="left" vertical="top"/>
    </xf>
    <xf numFmtId="17" fontId="25" fillId="5" borderId="19" xfId="0" applyNumberFormat="1" applyFont="1" applyFill="1" applyBorder="1" applyAlignment="1">
      <alignment horizontal="center" vertical="top"/>
    </xf>
    <xf numFmtId="0" fontId="25" fillId="5" borderId="1" xfId="0" applyFont="1" applyFill="1" applyBorder="1" applyAlignment="1">
      <alignment horizontal="center" vertical="top"/>
    </xf>
    <xf numFmtId="0" fontId="25" fillId="5" borderId="1" xfId="0" applyFont="1" applyFill="1" applyBorder="1" applyAlignment="1">
      <alignment horizontal="left" vertical="top" wrapText="1"/>
    </xf>
    <xf numFmtId="0" fontId="25" fillId="5" borderId="21" xfId="0" applyFont="1" applyFill="1" applyBorder="1" applyAlignment="1">
      <alignment horizontal="left" vertical="top"/>
    </xf>
    <xf numFmtId="0" fontId="25" fillId="5" borderId="1" xfId="0" applyFont="1" applyFill="1" applyBorder="1" applyAlignment="1">
      <alignment horizontal="left" wrapText="1"/>
    </xf>
    <xf numFmtId="17" fontId="3" fillId="5" borderId="25" xfId="0" applyNumberFormat="1" applyFont="1" applyFill="1" applyBorder="1" applyAlignment="1">
      <alignment horizontal="center" vertical="top"/>
    </xf>
    <xf numFmtId="0" fontId="25" fillId="5" borderId="27" xfId="0" applyFont="1" applyFill="1" applyBorder="1" applyAlignment="1">
      <alignment horizontal="left" vertical="top" wrapText="1"/>
    </xf>
    <xf numFmtId="0" fontId="3" fillId="5" borderId="20" xfId="0" applyFont="1" applyFill="1" applyBorder="1" applyAlignment="1">
      <alignment horizontal="center" vertical="top"/>
    </xf>
    <xf numFmtId="0" fontId="3" fillId="5" borderId="20" xfId="0" applyFont="1" applyFill="1" applyBorder="1" applyAlignment="1">
      <alignment vertical="top" wrapText="1"/>
    </xf>
    <xf numFmtId="0" fontId="25" fillId="5" borderId="26" xfId="0" applyFont="1" applyFill="1" applyBorder="1" applyAlignment="1">
      <alignment vertical="top"/>
    </xf>
    <xf numFmtId="17" fontId="3" fillId="5" borderId="19" xfId="0" applyNumberFormat="1" applyFont="1" applyFill="1" applyBorder="1" applyAlignment="1">
      <alignment horizontal="center" vertical="top"/>
    </xf>
    <xf numFmtId="0" fontId="3" fillId="5" borderId="1" xfId="0" applyFont="1" applyFill="1" applyBorder="1" applyAlignment="1">
      <alignment horizontal="center" vertical="top"/>
    </xf>
    <xf numFmtId="0" fontId="3" fillId="5" borderId="1" xfId="0" applyFont="1" applyFill="1" applyBorder="1" applyAlignment="1">
      <alignment vertical="top" wrapText="1"/>
    </xf>
    <xf numFmtId="0" fontId="25" fillId="5" borderId="21" xfId="0" applyFont="1" applyFill="1" applyBorder="1" applyAlignment="1">
      <alignment vertical="top"/>
    </xf>
    <xf numFmtId="17" fontId="3" fillId="5" borderId="22" xfId="0" applyNumberFormat="1" applyFont="1" applyFill="1" applyBorder="1" applyAlignment="1">
      <alignment horizontal="center" vertical="top"/>
    </xf>
    <xf numFmtId="0" fontId="3" fillId="5" borderId="23" xfId="0" applyFont="1" applyFill="1" applyBorder="1" applyAlignment="1">
      <alignment horizontal="center" vertical="top"/>
    </xf>
    <xf numFmtId="0" fontId="3" fillId="5" borderId="23" xfId="0" applyFont="1" applyFill="1" applyBorder="1" applyAlignment="1">
      <alignment vertical="top" wrapText="1"/>
    </xf>
    <xf numFmtId="0" fontId="25" fillId="5" borderId="24" xfId="0" applyFont="1" applyFill="1" applyBorder="1" applyAlignment="1">
      <alignment vertical="top"/>
    </xf>
    <xf numFmtId="0" fontId="16" fillId="0" borderId="0" xfId="2" applyFont="1" applyFill="1" applyAlignment="1" applyProtection="1">
      <alignment vertical="center"/>
    </xf>
    <xf numFmtId="0" fontId="16" fillId="16" borderId="14" xfId="2" applyFont="1" applyFill="1" applyBorder="1" applyAlignment="1" applyProtection="1">
      <alignment vertical="center"/>
    </xf>
    <xf numFmtId="0" fontId="11" fillId="16" borderId="12" xfId="0" applyFont="1" applyFill="1" applyBorder="1" applyAlignment="1">
      <alignment vertical="center"/>
    </xf>
    <xf numFmtId="0" fontId="11" fillId="16" borderId="17" xfId="0" applyFont="1" applyFill="1" applyBorder="1" applyAlignment="1">
      <alignment vertical="center"/>
    </xf>
    <xf numFmtId="0" fontId="16" fillId="0" borderId="0" xfId="2" applyFont="1" applyFill="1" applyAlignment="1" applyProtection="1"/>
    <xf numFmtId="0" fontId="25" fillId="0" borderId="50" xfId="4" applyFont="1" applyBorder="1" applyAlignment="1">
      <alignment horizontal="left" vertical="center"/>
    </xf>
    <xf numFmtId="169" fontId="25" fillId="0" borderId="31" xfId="0" applyNumberFormat="1" applyFont="1" applyBorder="1" applyAlignment="1">
      <alignment horizontal="center" vertical="center"/>
    </xf>
    <xf numFmtId="0" fontId="25" fillId="0" borderId="52" xfId="4" applyFont="1" applyBorder="1" applyAlignment="1">
      <alignment horizontal="left" vertical="center"/>
    </xf>
    <xf numFmtId="169" fontId="25" fillId="0" borderId="28" xfId="0" applyNumberFormat="1" applyFont="1" applyBorder="1" applyAlignment="1">
      <alignment horizontal="center" vertical="center"/>
    </xf>
    <xf numFmtId="0" fontId="3" fillId="0" borderId="51" xfId="0" applyFont="1" applyBorder="1" applyAlignment="1">
      <alignment horizontal="left" vertical="center"/>
    </xf>
    <xf numFmtId="0" fontId="25" fillId="0" borderId="51" xfId="4" applyFont="1" applyBorder="1" applyAlignment="1">
      <alignment horizontal="left" vertical="center"/>
    </xf>
    <xf numFmtId="169" fontId="25" fillId="0" borderId="28" xfId="4" applyNumberFormat="1" applyFont="1" applyBorder="1" applyAlignment="1">
      <alignment horizontal="center" vertical="center"/>
    </xf>
    <xf numFmtId="0" fontId="3" fillId="0" borderId="51" xfId="0" applyFont="1" applyBorder="1" applyAlignment="1">
      <alignment vertical="center"/>
    </xf>
    <xf numFmtId="0" fontId="3" fillId="0" borderId="15" xfId="0" applyFont="1" applyBorder="1" applyAlignment="1">
      <alignment vertical="center"/>
    </xf>
    <xf numFmtId="0" fontId="25" fillId="0" borderId="51" xfId="0" applyFont="1" applyBorder="1" applyAlignment="1">
      <alignment vertical="center"/>
    </xf>
    <xf numFmtId="169" fontId="25" fillId="0" borderId="29" xfId="4" applyNumberFormat="1" applyFont="1" applyBorder="1" applyAlignment="1">
      <alignment horizontal="center" vertical="center"/>
    </xf>
    <xf numFmtId="14" fontId="25" fillId="5" borderId="48" xfId="6" applyNumberFormat="1" applyFont="1" applyFill="1" applyBorder="1" applyAlignment="1">
      <alignment horizontal="left" vertical="center"/>
    </xf>
    <xf numFmtId="0" fontId="25" fillId="5" borderId="48" xfId="6" applyFont="1" applyFill="1" applyBorder="1" applyAlignment="1">
      <alignment horizontal="left" vertical="center"/>
    </xf>
    <xf numFmtId="0" fontId="25" fillId="5" borderId="32" xfId="6" applyFont="1" applyFill="1" applyBorder="1" applyAlignment="1">
      <alignment horizontal="left" vertical="center" wrapText="1"/>
    </xf>
    <xf numFmtId="0" fontId="25" fillId="5" borderId="34" xfId="6" applyFont="1" applyFill="1" applyBorder="1" applyAlignment="1">
      <alignment horizontal="left" vertical="center"/>
    </xf>
    <xf numFmtId="0" fontId="25" fillId="5" borderId="47" xfId="6" applyFont="1" applyFill="1" applyBorder="1" applyAlignment="1">
      <alignment horizontal="left" vertical="center"/>
    </xf>
    <xf numFmtId="0" fontId="25" fillId="5" borderId="33" xfId="6" applyFont="1" applyFill="1" applyBorder="1" applyAlignment="1">
      <alignment horizontal="left" vertical="center" wrapText="1"/>
    </xf>
    <xf numFmtId="0" fontId="33" fillId="5" borderId="8" xfId="0" applyFont="1" applyFill="1" applyBorder="1" applyAlignment="1">
      <alignment vertical="top" wrapText="1"/>
    </xf>
    <xf numFmtId="0" fontId="12" fillId="16" borderId="110" xfId="0" applyFont="1" applyFill="1" applyBorder="1" applyAlignment="1">
      <alignment vertical="top" wrapText="1"/>
    </xf>
    <xf numFmtId="0" fontId="12" fillId="16" borderId="111" xfId="0" applyFont="1" applyFill="1" applyBorder="1" applyAlignment="1">
      <alignment vertical="top" wrapText="1"/>
    </xf>
    <xf numFmtId="0" fontId="12" fillId="16" borderId="112" xfId="0" applyFont="1" applyFill="1" applyBorder="1" applyAlignment="1">
      <alignment vertical="top" wrapText="1"/>
    </xf>
    <xf numFmtId="166" fontId="14" fillId="16" borderId="110" xfId="8" applyNumberFormat="1" applyFont="1" applyFill="1" applyBorder="1" applyAlignment="1" applyProtection="1">
      <alignment horizontal="center"/>
      <protection hidden="1"/>
    </xf>
    <xf numFmtId="166" fontId="14" fillId="16" borderId="111" xfId="8" applyNumberFormat="1" applyFont="1" applyFill="1" applyBorder="1" applyAlignment="1" applyProtection="1">
      <alignment horizontal="center"/>
      <protection hidden="1"/>
    </xf>
    <xf numFmtId="166" fontId="14" fillId="16" borderId="112" xfId="8" applyNumberFormat="1" applyFont="1" applyFill="1" applyBorder="1" applyAlignment="1" applyProtection="1">
      <alignment horizontal="center"/>
      <protection hidden="1"/>
    </xf>
    <xf numFmtId="166" fontId="63" fillId="16" borderId="35" xfId="0" applyNumberFormat="1" applyFont="1" applyFill="1" applyBorder="1" applyAlignment="1">
      <alignment horizontal="center" vertical="center" wrapText="1"/>
    </xf>
    <xf numFmtId="1" fontId="64" fillId="16" borderId="35" xfId="0" applyNumberFormat="1" applyFont="1" applyFill="1" applyBorder="1" applyAlignment="1">
      <alignment vertical="center" wrapText="1"/>
    </xf>
    <xf numFmtId="164" fontId="63" fillId="16" borderId="14" xfId="1" applyNumberFormat="1" applyFont="1" applyFill="1" applyBorder="1" applyAlignment="1" applyProtection="1">
      <alignment horizontal="center" vertical="center" wrapText="1"/>
      <protection hidden="1"/>
    </xf>
    <xf numFmtId="0" fontId="3" fillId="16" borderId="14" xfId="0" applyFont="1" applyFill="1" applyBorder="1" applyAlignment="1">
      <alignment vertical="center"/>
    </xf>
    <xf numFmtId="0" fontId="3" fillId="16" borderId="12" xfId="0" applyFont="1" applyFill="1" applyBorder="1" applyAlignment="1">
      <alignment vertical="center"/>
    </xf>
    <xf numFmtId="0" fontId="3" fillId="16" borderId="17" xfId="0" applyFont="1" applyFill="1" applyBorder="1" applyAlignment="1">
      <alignment vertical="center"/>
    </xf>
    <xf numFmtId="0" fontId="31" fillId="16" borderId="77" xfId="0" applyFont="1" applyFill="1" applyBorder="1" applyAlignment="1">
      <alignment horizontal="center" vertical="center"/>
    </xf>
    <xf numFmtId="171" fontId="3" fillId="5" borderId="5" xfId="1" applyNumberFormat="1" applyFont="1" applyFill="1" applyBorder="1" applyAlignment="1" applyProtection="1">
      <alignment horizontal="center" vertical="center" wrapText="1"/>
      <protection locked="0"/>
    </xf>
    <xf numFmtId="171" fontId="3" fillId="17" borderId="5" xfId="1" applyNumberFormat="1" applyFont="1" applyFill="1" applyBorder="1" applyAlignment="1" applyProtection="1">
      <alignment horizontal="center" vertical="center" wrapText="1"/>
      <protection hidden="1"/>
    </xf>
    <xf numFmtId="164" fontId="3" fillId="17" borderId="6" xfId="1" applyNumberFormat="1" applyFont="1" applyFill="1" applyBorder="1" applyAlignment="1" applyProtection="1">
      <alignment horizontal="center" vertical="center" wrapText="1"/>
      <protection hidden="1"/>
    </xf>
    <xf numFmtId="2" fontId="3" fillId="17" borderId="6" xfId="1" applyNumberFormat="1" applyFont="1" applyFill="1" applyBorder="1" applyAlignment="1" applyProtection="1">
      <alignment horizontal="center" vertical="center" wrapText="1"/>
      <protection hidden="1"/>
    </xf>
    <xf numFmtId="167" fontId="3" fillId="17" borderId="6" xfId="1" applyNumberFormat="1" applyFont="1" applyFill="1" applyBorder="1" applyAlignment="1" applyProtection="1">
      <alignment horizontal="right" vertical="center" wrapText="1" indent="1"/>
      <protection hidden="1"/>
    </xf>
    <xf numFmtId="43" fontId="3" fillId="17" borderId="6" xfId="1" applyFont="1" applyFill="1" applyBorder="1" applyAlignment="1" applyProtection="1">
      <alignment horizontal="right" vertical="center" wrapText="1" indent="1"/>
      <protection hidden="1"/>
    </xf>
    <xf numFmtId="43" fontId="3" fillId="17" borderId="6" xfId="1" applyFont="1" applyFill="1" applyBorder="1" applyAlignment="1" applyProtection="1">
      <alignment horizontal="left" vertical="center" wrapText="1"/>
      <protection hidden="1"/>
    </xf>
    <xf numFmtId="43" fontId="3" fillId="17" borderId="7" xfId="1" applyFont="1" applyFill="1" applyBorder="1" applyAlignment="1" applyProtection="1">
      <alignment horizontal="left" vertical="center" wrapText="1"/>
      <protection hidden="1"/>
    </xf>
    <xf numFmtId="0" fontId="33" fillId="17" borderId="7" xfId="0" applyFont="1" applyFill="1" applyBorder="1" applyAlignment="1" applyProtection="1">
      <alignment horizontal="center" vertical="center" wrapText="1"/>
      <protection hidden="1"/>
    </xf>
    <xf numFmtId="164" fontId="31" fillId="16" borderId="14" xfId="0" applyNumberFormat="1" applyFont="1" applyFill="1" applyBorder="1" applyAlignment="1">
      <alignment horizontal="center" vertical="center" wrapText="1"/>
    </xf>
    <xf numFmtId="164" fontId="31" fillId="16" borderId="12" xfId="0" applyNumberFormat="1" applyFont="1" applyFill="1" applyBorder="1" applyAlignment="1">
      <alignment horizontal="center" vertical="center" wrapText="1"/>
    </xf>
    <xf numFmtId="0" fontId="31" fillId="16" borderId="17" xfId="0" applyFont="1" applyFill="1" applyBorder="1" applyAlignment="1">
      <alignment horizontal="center" vertical="center"/>
    </xf>
    <xf numFmtId="0" fontId="63" fillId="16" borderId="121" xfId="0" applyFont="1" applyFill="1" applyBorder="1" applyAlignment="1">
      <alignment horizontal="center" vertical="center" wrapText="1"/>
    </xf>
    <xf numFmtId="165" fontId="31" fillId="16" borderId="14" xfId="1" applyNumberFormat="1" applyFont="1" applyFill="1" applyBorder="1" applyAlignment="1">
      <alignment horizontal="center" vertical="center" wrapText="1"/>
    </xf>
    <xf numFmtId="165" fontId="31" fillId="16" borderId="17" xfId="1" applyNumberFormat="1" applyFont="1" applyFill="1" applyBorder="1" applyAlignment="1">
      <alignment horizontal="center" vertical="center" wrapText="1"/>
    </xf>
    <xf numFmtId="9" fontId="33" fillId="0" borderId="15" xfId="5" applyFont="1" applyBorder="1" applyAlignment="1" applyProtection="1">
      <alignment horizontal="center" vertical="center" wrapText="1"/>
      <protection hidden="1"/>
    </xf>
    <xf numFmtId="166" fontId="3" fillId="0" borderId="14" xfId="0" applyNumberFormat="1" applyFont="1" applyBorder="1" applyAlignment="1" applyProtection="1">
      <alignment horizontal="center" vertical="center" wrapText="1"/>
      <protection locked="0"/>
    </xf>
    <xf numFmtId="166" fontId="3" fillId="0" borderId="35" xfId="0" applyNumberFormat="1" applyFont="1" applyBorder="1" applyAlignment="1" applyProtection="1">
      <alignment horizontal="center" vertical="center" wrapText="1"/>
      <protection locked="0"/>
    </xf>
    <xf numFmtId="49" fontId="3" fillId="0" borderId="35" xfId="0" applyNumberFormat="1" applyFont="1" applyBorder="1" applyAlignment="1" applyProtection="1">
      <alignment horizontal="left" vertical="center" wrapText="1"/>
      <protection locked="0"/>
    </xf>
    <xf numFmtId="1" fontId="3" fillId="0" borderId="35" xfId="0" applyNumberFormat="1" applyFont="1" applyBorder="1" applyAlignment="1" applyProtection="1">
      <alignment horizontal="center" vertical="center" wrapText="1"/>
      <protection locked="0"/>
    </xf>
    <xf numFmtId="0" fontId="35" fillId="0" borderId="84" xfId="8" applyFont="1" applyBorder="1" applyAlignment="1" applyProtection="1">
      <alignment vertical="center"/>
      <protection hidden="1"/>
    </xf>
    <xf numFmtId="0" fontId="3" fillId="9" borderId="122" xfId="10" applyFont="1" applyFill="1" applyBorder="1" applyAlignment="1" applyProtection="1">
      <alignment vertical="center"/>
      <protection hidden="1"/>
    </xf>
    <xf numFmtId="14" fontId="35" fillId="0" borderId="116" xfId="10" applyNumberFormat="1" applyFont="1" applyBorder="1" applyAlignment="1" applyProtection="1">
      <alignment horizontal="center" vertical="center"/>
      <protection locked="0"/>
    </xf>
    <xf numFmtId="1" fontId="35" fillId="0" borderId="117" xfId="10" applyNumberFormat="1" applyFont="1" applyBorder="1" applyAlignment="1" applyProtection="1">
      <alignment horizontal="center" vertical="center"/>
      <protection locked="0"/>
    </xf>
    <xf numFmtId="14" fontId="35" fillId="0" borderId="118" xfId="10" applyNumberFormat="1" applyFont="1" applyBorder="1" applyAlignment="1" applyProtection="1">
      <alignment horizontal="center" vertical="center"/>
      <protection locked="0"/>
    </xf>
    <xf numFmtId="14" fontId="35" fillId="0" borderId="119" xfId="10" applyNumberFormat="1" applyFont="1" applyBorder="1" applyAlignment="1" applyProtection="1">
      <alignment horizontal="center" vertical="center"/>
      <protection locked="0"/>
    </xf>
    <xf numFmtId="1" fontId="35" fillId="0" borderId="120" xfId="10" applyNumberFormat="1" applyFont="1" applyBorder="1" applyAlignment="1" applyProtection="1">
      <alignment horizontal="center" vertical="center"/>
      <protection locked="0"/>
    </xf>
    <xf numFmtId="14" fontId="35" fillId="0" borderId="123" xfId="10" applyNumberFormat="1" applyFont="1" applyBorder="1" applyAlignment="1" applyProtection="1">
      <alignment horizontal="center" vertical="center"/>
      <protection locked="0"/>
    </xf>
    <xf numFmtId="14" fontId="35" fillId="0" borderId="124" xfId="10" applyNumberFormat="1" applyFont="1" applyBorder="1" applyAlignment="1" applyProtection="1">
      <alignment horizontal="center" vertical="center"/>
      <protection locked="0"/>
    </xf>
    <xf numFmtId="1" fontId="35" fillId="0" borderId="125" xfId="10" applyNumberFormat="1" applyFont="1" applyBorder="1" applyAlignment="1" applyProtection="1">
      <alignment horizontal="center" vertical="center"/>
      <protection locked="0"/>
    </xf>
    <xf numFmtId="0" fontId="31" fillId="18" borderId="126" xfId="10" applyFont="1" applyFill="1" applyBorder="1" applyAlignment="1" applyProtection="1">
      <alignment horizontal="center" vertical="center" wrapText="1"/>
      <protection hidden="1"/>
    </xf>
    <xf numFmtId="0" fontId="58" fillId="18" borderId="19" xfId="10" applyFont="1" applyFill="1" applyBorder="1" applyAlignment="1" applyProtection="1">
      <alignment horizontal="center" vertical="center" wrapText="1"/>
      <protection hidden="1"/>
    </xf>
    <xf numFmtId="0" fontId="3" fillId="9" borderId="128" xfId="10" applyFont="1" applyFill="1" applyBorder="1" applyAlignment="1" applyProtection="1">
      <alignment vertical="center"/>
      <protection hidden="1"/>
    </xf>
    <xf numFmtId="0" fontId="51" fillId="9" borderId="19" xfId="10" applyFont="1" applyFill="1" applyBorder="1" applyAlignment="1" applyProtection="1">
      <alignment horizontal="center" vertical="center"/>
      <protection hidden="1"/>
    </xf>
    <xf numFmtId="0" fontId="51" fillId="9" borderId="127" xfId="10" applyFont="1" applyFill="1" applyBorder="1" applyAlignment="1" applyProtection="1">
      <alignment horizontal="center" vertical="center"/>
      <protection hidden="1"/>
    </xf>
    <xf numFmtId="0" fontId="3" fillId="5" borderId="12" xfId="0" applyFont="1" applyFill="1" applyBorder="1"/>
    <xf numFmtId="0" fontId="3" fillId="5" borderId="17" xfId="0" applyFont="1" applyFill="1" applyBorder="1"/>
    <xf numFmtId="0" fontId="36" fillId="0" borderId="14" xfId="0" applyFont="1" applyBorder="1" applyAlignment="1">
      <alignment horizontal="left" vertical="center"/>
    </xf>
    <xf numFmtId="0" fontId="3" fillId="0" borderId="12" xfId="0" applyFont="1" applyBorder="1"/>
    <xf numFmtId="0" fontId="3" fillId="0" borderId="17" xfId="0" applyFont="1" applyBorder="1"/>
    <xf numFmtId="0" fontId="36" fillId="5" borderId="14" xfId="0" applyFont="1" applyFill="1" applyBorder="1" applyAlignment="1">
      <alignment horizontal="left" vertical="center"/>
    </xf>
    <xf numFmtId="0" fontId="19" fillId="0" borderId="0" xfId="18" applyFont="1" applyAlignment="1" applyProtection="1">
      <alignment vertical="center"/>
      <protection hidden="1"/>
    </xf>
    <xf numFmtId="0" fontId="24" fillId="0" borderId="0" xfId="18" applyFont="1" applyAlignment="1" applyProtection="1">
      <alignment vertical="center"/>
      <protection hidden="1"/>
    </xf>
    <xf numFmtId="0" fontId="14" fillId="0" borderId="0" xfId="18" applyFont="1" applyAlignment="1" applyProtection="1">
      <alignment vertical="center"/>
      <protection hidden="1"/>
    </xf>
    <xf numFmtId="0" fontId="24" fillId="0" borderId="81" xfId="18" applyFont="1" applyBorder="1" applyAlignment="1" applyProtection="1">
      <alignment vertical="center"/>
      <protection hidden="1"/>
    </xf>
    <xf numFmtId="0" fontId="19" fillId="0" borderId="82" xfId="18" applyFont="1" applyBorder="1" applyAlignment="1" applyProtection="1">
      <alignment vertical="center"/>
      <protection hidden="1"/>
    </xf>
    <xf numFmtId="0" fontId="19" fillId="0" borderId="83" xfId="18" applyFont="1" applyBorder="1" applyAlignment="1" applyProtection="1">
      <alignment vertical="center"/>
      <protection hidden="1"/>
    </xf>
    <xf numFmtId="0" fontId="24" fillId="0" borderId="84" xfId="18" applyFont="1" applyBorder="1" applyAlignment="1" applyProtection="1">
      <alignment vertical="center"/>
      <protection hidden="1"/>
    </xf>
    <xf numFmtId="0" fontId="19" fillId="0" borderId="85" xfId="18" applyFont="1" applyBorder="1" applyAlignment="1" applyProtection="1">
      <alignment vertical="center"/>
      <protection hidden="1"/>
    </xf>
    <xf numFmtId="0" fontId="24" fillId="5" borderId="84" xfId="18" applyFont="1" applyFill="1" applyBorder="1" applyAlignment="1" applyProtection="1">
      <alignment vertical="center"/>
      <protection hidden="1"/>
    </xf>
    <xf numFmtId="0" fontId="19" fillId="5" borderId="0" xfId="18" applyFont="1" applyFill="1" applyAlignment="1" applyProtection="1">
      <alignment vertical="center"/>
      <protection hidden="1"/>
    </xf>
    <xf numFmtId="0" fontId="19" fillId="5" borderId="85" xfId="18" applyFont="1" applyFill="1" applyBorder="1" applyAlignment="1" applyProtection="1">
      <alignment vertical="center"/>
      <protection hidden="1"/>
    </xf>
    <xf numFmtId="0" fontId="37" fillId="0" borderId="84" xfId="18" applyFont="1" applyBorder="1" applyAlignment="1" applyProtection="1">
      <alignment vertical="center"/>
      <protection hidden="1"/>
    </xf>
    <xf numFmtId="0" fontId="66" fillId="0" borderId="84" xfId="18" applyFont="1" applyBorder="1" applyAlignment="1" applyProtection="1">
      <alignment vertical="center"/>
      <protection hidden="1"/>
    </xf>
    <xf numFmtId="0" fontId="37" fillId="0" borderId="0" xfId="18" applyFont="1" applyAlignment="1" applyProtection="1">
      <alignment vertical="center"/>
      <protection hidden="1"/>
    </xf>
    <xf numFmtId="0" fontId="3" fillId="0" borderId="84" xfId="18" applyFont="1" applyBorder="1" applyAlignment="1" applyProtection="1">
      <alignment vertical="center"/>
      <protection hidden="1"/>
    </xf>
    <xf numFmtId="0" fontId="33" fillId="0" borderId="84" xfId="18" applyFont="1" applyBorder="1" applyAlignment="1" applyProtection="1">
      <alignment vertical="center"/>
      <protection hidden="1"/>
    </xf>
    <xf numFmtId="0" fontId="3" fillId="0" borderId="0" xfId="18" applyFont="1" applyAlignment="1" applyProtection="1">
      <alignment vertical="center"/>
      <protection hidden="1"/>
    </xf>
    <xf numFmtId="0" fontId="19" fillId="0" borderId="0" xfId="18" applyFont="1" applyAlignment="1" applyProtection="1">
      <alignment vertical="center" wrapText="1"/>
      <protection hidden="1"/>
    </xf>
    <xf numFmtId="0" fontId="25" fillId="0" borderId="84" xfId="17" applyFont="1" applyBorder="1" applyAlignment="1" applyProtection="1">
      <alignment vertical="center" wrapText="1"/>
      <protection hidden="1"/>
    </xf>
    <xf numFmtId="0" fontId="45" fillId="0" borderId="0" xfId="17" applyFont="1" applyAlignment="1" applyProtection="1">
      <alignment horizontal="center" vertical="center" wrapText="1"/>
      <protection hidden="1"/>
    </xf>
    <xf numFmtId="0" fontId="25" fillId="0" borderId="0" xfId="17" applyFont="1" applyAlignment="1" applyProtection="1">
      <alignment horizontal="left" vertical="top" wrapText="1"/>
      <protection hidden="1"/>
    </xf>
    <xf numFmtId="0" fontId="3" fillId="0" borderId="0" xfId="18" applyFont="1" applyAlignment="1" applyProtection="1">
      <alignment horizontal="left" vertical="top"/>
      <protection hidden="1"/>
    </xf>
    <xf numFmtId="0" fontId="3" fillId="0" borderId="85" xfId="18" applyFont="1" applyBorder="1" applyAlignment="1" applyProtection="1">
      <alignment horizontal="left" vertical="top"/>
      <protection hidden="1"/>
    </xf>
    <xf numFmtId="0" fontId="14" fillId="0" borderId="0" xfId="18" applyFont="1" applyAlignment="1" applyProtection="1">
      <alignment vertical="center" wrapText="1"/>
      <protection hidden="1"/>
    </xf>
    <xf numFmtId="0" fontId="25" fillId="0" borderId="0" xfId="17" applyFont="1" applyAlignment="1" applyProtection="1">
      <alignment vertical="center" wrapText="1"/>
      <protection hidden="1"/>
    </xf>
    <xf numFmtId="0" fontId="3" fillId="0" borderId="85" xfId="18" applyFont="1" applyBorder="1" applyAlignment="1" applyProtection="1">
      <alignment vertical="center"/>
      <protection hidden="1"/>
    </xf>
    <xf numFmtId="0" fontId="25" fillId="0" borderId="0" xfId="17" applyFont="1" applyAlignment="1" applyProtection="1">
      <alignment vertical="top" wrapText="1"/>
      <protection hidden="1"/>
    </xf>
    <xf numFmtId="0" fontId="3" fillId="0" borderId="0" xfId="18" applyFont="1" applyAlignment="1" applyProtection="1">
      <alignment vertical="top"/>
      <protection hidden="1"/>
    </xf>
    <xf numFmtId="0" fontId="3" fillId="0" borderId="85" xfId="18" applyFont="1" applyBorder="1" applyAlignment="1" applyProtection="1">
      <alignment vertical="top"/>
      <protection hidden="1"/>
    </xf>
    <xf numFmtId="0" fontId="19" fillId="0" borderId="0" xfId="18" applyFont="1" applyAlignment="1" applyProtection="1">
      <alignment vertical="top"/>
      <protection hidden="1"/>
    </xf>
    <xf numFmtId="0" fontId="19" fillId="0" borderId="85" xfId="18" applyFont="1" applyBorder="1" applyAlignment="1" applyProtection="1">
      <alignment vertical="top"/>
      <protection hidden="1"/>
    </xf>
    <xf numFmtId="0" fontId="34" fillId="18" borderId="107" xfId="17" applyFont="1" applyFill="1" applyBorder="1" applyAlignment="1" applyProtection="1">
      <alignment vertical="top" wrapText="1"/>
      <protection hidden="1"/>
    </xf>
    <xf numFmtId="0" fontId="67" fillId="0" borderId="84"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5"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7" fillId="0" borderId="84"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5"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5"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4" fillId="0" borderId="106" xfId="18" applyFont="1" applyBorder="1" applyAlignment="1" applyProtection="1">
      <alignment vertical="center"/>
      <protection hidden="1"/>
    </xf>
    <xf numFmtId="0" fontId="19"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105" xfId="19" applyFont="1" applyBorder="1" applyAlignment="1" applyProtection="1">
      <alignment horizontal="center" vertical="center"/>
      <protection hidden="1"/>
    </xf>
    <xf numFmtId="0" fontId="33" fillId="0" borderId="84" xfId="18" applyFont="1" applyBorder="1" applyAlignment="1" applyProtection="1">
      <alignment vertical="top"/>
      <protection hidden="1"/>
    </xf>
    <xf numFmtId="0" fontId="45" fillId="0" borderId="84" xfId="17" applyFont="1" applyBorder="1" applyAlignment="1" applyProtection="1">
      <alignment horizontal="left" vertical="top" wrapText="1"/>
      <protection hidden="1"/>
    </xf>
    <xf numFmtId="0" fontId="33" fillId="0" borderId="0" xfId="18" applyFont="1" applyAlignment="1" applyProtection="1">
      <alignment horizontal="center" vertical="center"/>
      <protection hidden="1"/>
    </xf>
    <xf numFmtId="0" fontId="19" fillId="0" borderId="0" xfId="18" applyFont="1" applyAlignment="1" applyProtection="1">
      <alignment horizontal="left" vertical="top"/>
      <protection hidden="1"/>
    </xf>
    <xf numFmtId="0" fontId="19" fillId="0" borderId="85" xfId="18" applyFont="1" applyBorder="1" applyAlignment="1" applyProtection="1">
      <alignment horizontal="left" vertical="top"/>
      <protection hidden="1"/>
    </xf>
    <xf numFmtId="0" fontId="45" fillId="0" borderId="107" xfId="17" applyFont="1" applyBorder="1" applyAlignment="1" applyProtection="1">
      <alignment vertical="top" wrapText="1"/>
      <protection hidden="1"/>
    </xf>
    <xf numFmtId="1" fontId="33"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5" xfId="18" applyFont="1" applyBorder="1" applyAlignment="1" applyProtection="1">
      <alignment vertical="center"/>
      <protection hidden="1"/>
    </xf>
    <xf numFmtId="0" fontId="75" fillId="0" borderId="84"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0" fillId="0" borderId="0" xfId="18" applyFont="1" applyAlignment="1" applyProtection="1">
      <alignment vertical="center"/>
      <protection hidden="1"/>
    </xf>
    <xf numFmtId="49" fontId="3" fillId="0" borderId="0" xfId="18" applyNumberFormat="1" applyFont="1" applyAlignment="1" applyProtection="1">
      <alignment vertical="center" wrapText="1"/>
      <protection hidden="1"/>
    </xf>
    <xf numFmtId="0" fontId="3" fillId="0" borderId="27" xfId="18" applyFont="1" applyBorder="1" applyAlignment="1" applyProtection="1">
      <alignment vertical="center" wrapText="1"/>
      <protection hidden="1"/>
    </xf>
    <xf numFmtId="0" fontId="3" fillId="0" borderId="48" xfId="18" applyFont="1" applyBorder="1" applyAlignment="1" applyProtection="1">
      <alignment vertical="center" wrapText="1"/>
      <protection hidden="1"/>
    </xf>
    <xf numFmtId="0" fontId="3" fillId="0" borderId="85" xfId="18" applyFont="1" applyBorder="1" applyAlignment="1" applyProtection="1">
      <alignment horizontal="right" vertical="center"/>
      <protection hidden="1"/>
    </xf>
    <xf numFmtId="0" fontId="24" fillId="16" borderId="110" xfId="18" applyFont="1" applyFill="1" applyBorder="1" applyAlignment="1" applyProtection="1">
      <alignment vertical="center"/>
      <protection hidden="1"/>
    </xf>
    <xf numFmtId="0" fontId="19" fillId="16" borderId="111" xfId="18" applyFont="1" applyFill="1" applyBorder="1" applyAlignment="1" applyProtection="1">
      <alignment vertical="center"/>
      <protection hidden="1"/>
    </xf>
    <xf numFmtId="0" fontId="19" fillId="16" borderId="112"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3" fillId="0" borderId="0" xfId="18" applyFont="1" applyAlignment="1" applyProtection="1">
      <alignment vertical="center" wrapText="1"/>
      <protection hidden="1"/>
    </xf>
    <xf numFmtId="0" fontId="3" fillId="0" borderId="0" xfId="18" applyFont="1" applyAlignment="1" applyProtection="1">
      <alignment horizontal="left" vertical="center"/>
      <protection hidden="1"/>
    </xf>
    <xf numFmtId="0" fontId="14" fillId="20" borderId="0" xfId="0" applyFont="1" applyFill="1"/>
    <xf numFmtId="0" fontId="19" fillId="0" borderId="15" xfId="8" applyFont="1" applyBorder="1" applyAlignment="1" applyProtection="1">
      <alignment vertical="center"/>
      <protection hidden="1"/>
    </xf>
    <xf numFmtId="0" fontId="37" fillId="0" borderId="33" xfId="0" applyFont="1" applyBorder="1" applyAlignment="1" applyProtection="1">
      <alignment horizontal="right" vertical="center" wrapText="1"/>
      <protection hidden="1"/>
    </xf>
    <xf numFmtId="0" fontId="19" fillId="5" borderId="0" xfId="0" applyFont="1" applyFill="1" applyAlignment="1">
      <alignment horizontal="left" vertical="top" wrapText="1"/>
    </xf>
    <xf numFmtId="0" fontId="3" fillId="0" borderId="0" xfId="8" applyFont="1" applyAlignment="1" applyProtection="1">
      <alignment horizontal="left" vertical="center"/>
      <protection hidden="1"/>
    </xf>
    <xf numFmtId="49" fontId="35" fillId="0" borderId="107" xfId="8" applyNumberFormat="1" applyFont="1" applyBorder="1" applyAlignment="1" applyProtection="1">
      <alignment horizontal="left" vertical="top" wrapText="1"/>
      <protection locked="0"/>
    </xf>
    <xf numFmtId="0" fontId="3" fillId="0" borderId="0" xfId="0" applyFont="1" applyAlignment="1" applyProtection="1">
      <alignment horizontal="left" vertical="center" wrapText="1"/>
      <protection hidden="1"/>
    </xf>
    <xf numFmtId="0" fontId="51" fillId="9" borderId="19" xfId="10" applyFont="1" applyFill="1" applyBorder="1" applyAlignment="1" applyProtection="1">
      <alignment horizontal="center" vertical="center" wrapText="1"/>
      <protection hidden="1"/>
    </xf>
    <xf numFmtId="0" fontId="3" fillId="0" borderId="0" xfId="8" applyFont="1" applyProtection="1">
      <protection hidden="1"/>
    </xf>
    <xf numFmtId="0" fontId="3" fillId="0" borderId="85" xfId="8" applyFont="1" applyBorder="1" applyProtection="1">
      <protection hidden="1"/>
    </xf>
    <xf numFmtId="171" fontId="3" fillId="0" borderId="0" xfId="0" applyNumberFormat="1" applyFont="1" applyAlignment="1">
      <alignment horizontal="left" vertical="center" wrapText="1"/>
    </xf>
    <xf numFmtId="171" fontId="35" fillId="0" borderId="0" xfId="0" applyNumberFormat="1" applyFont="1" applyAlignment="1">
      <alignment horizontal="right" vertical="center" wrapText="1"/>
    </xf>
    <xf numFmtId="49" fontId="35" fillId="0" borderId="0" xfId="8" applyNumberFormat="1" applyFont="1" applyAlignment="1">
      <alignment horizontal="left" vertical="top" wrapText="1"/>
    </xf>
    <xf numFmtId="49" fontId="35" fillId="0" borderId="85" xfId="8" applyNumberFormat="1" applyFont="1" applyBorder="1" applyAlignment="1">
      <alignment horizontal="left" vertical="top" wrapText="1"/>
    </xf>
    <xf numFmtId="0" fontId="3" fillId="0" borderId="0" xfId="0" applyFont="1"/>
    <xf numFmtId="0" fontId="3" fillId="0" borderId="85" xfId="0" applyFont="1" applyBorder="1"/>
    <xf numFmtId="171" fontId="35" fillId="0" borderId="85" xfId="0" applyNumberFormat="1" applyFont="1" applyBorder="1" applyAlignment="1">
      <alignment horizontal="right" vertical="center" wrapText="1"/>
    </xf>
    <xf numFmtId="171" fontId="35" fillId="0" borderId="105" xfId="0" applyNumberFormat="1" applyFont="1" applyBorder="1" applyAlignment="1">
      <alignment horizontal="right" vertical="center" wrapText="1"/>
    </xf>
    <xf numFmtId="0" fontId="31" fillId="16" borderId="14" xfId="0" applyFont="1" applyFill="1" applyBorder="1" applyAlignment="1">
      <alignment horizontal="center" vertical="center" wrapText="1"/>
    </xf>
    <xf numFmtId="0" fontId="31" fillId="16" borderId="38" xfId="0" applyFont="1" applyFill="1" applyBorder="1" applyAlignment="1">
      <alignment horizontal="center" vertical="center"/>
    </xf>
    <xf numFmtId="0" fontId="3" fillId="0" borderId="0" xfId="0" applyFont="1" applyAlignment="1">
      <alignment vertical="center"/>
    </xf>
    <xf numFmtId="0" fontId="34" fillId="0" borderId="0" xfId="0" applyFont="1" applyAlignment="1">
      <alignment vertical="center"/>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Alignment="1">
      <alignment horizontal="left" vertical="center" wrapText="1"/>
    </xf>
    <xf numFmtId="170" fontId="3" fillId="0" borderId="0" xfId="1" applyNumberFormat="1" applyFont="1" applyBorder="1" applyAlignment="1" applyProtection="1">
      <alignment horizontal="center" vertical="center" wrapText="1"/>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2" fontId="3" fillId="5" borderId="0" xfId="0" applyNumberFormat="1" applyFont="1" applyFill="1" applyAlignment="1">
      <alignment horizontal="left" vertical="center" wrapText="1"/>
    </xf>
    <xf numFmtId="170" fontId="3" fillId="5" borderId="0" xfId="1" applyNumberFormat="1" applyFont="1" applyFill="1" applyBorder="1" applyAlignment="1" applyProtection="1">
      <alignment horizontal="center" vertical="center" wrapText="1"/>
    </xf>
    <xf numFmtId="9" fontId="3" fillId="5" borderId="0" xfId="1" applyNumberFormat="1" applyFont="1" applyFill="1" applyBorder="1" applyAlignment="1" applyProtection="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center" vertical="center"/>
    </xf>
    <xf numFmtId="0" fontId="51" fillId="0" borderId="0" xfId="0" applyFont="1" applyAlignment="1">
      <alignment horizontal="left" vertical="top" wrapText="1"/>
    </xf>
    <xf numFmtId="0" fontId="51" fillId="0" borderId="17" xfId="0" applyFont="1" applyBorder="1" applyAlignment="1">
      <alignment horizontal="left" vertical="top" wrapText="1"/>
    </xf>
    <xf numFmtId="0" fontId="3" fillId="5" borderId="0" xfId="0" applyFont="1" applyFill="1" applyAlignment="1">
      <alignment vertical="center"/>
    </xf>
    <xf numFmtId="0" fontId="3" fillId="5" borderId="85" xfId="0" applyFont="1" applyFill="1" applyBorder="1" applyAlignment="1">
      <alignment vertical="center"/>
    </xf>
    <xf numFmtId="0" fontId="3" fillId="0" borderId="85" xfId="0" applyFont="1" applyBorder="1" applyAlignment="1">
      <alignment vertical="center"/>
    </xf>
    <xf numFmtId="166" fontId="48" fillId="5" borderId="6" xfId="0" applyNumberFormat="1" applyFont="1" applyFill="1" applyBorder="1" applyAlignment="1">
      <alignment horizontal="center"/>
    </xf>
    <xf numFmtId="0" fontId="48" fillId="5" borderId="6" xfId="0" applyFont="1" applyFill="1" applyBorder="1" applyAlignment="1">
      <alignment horizontal="left" wrapText="1"/>
    </xf>
    <xf numFmtId="1" fontId="48" fillId="5" borderId="6" xfId="0" applyNumberFormat="1" applyFont="1" applyFill="1" applyBorder="1" applyAlignment="1">
      <alignment horizontal="center"/>
    </xf>
    <xf numFmtId="0" fontId="48" fillId="5" borderId="6" xfId="0" applyFont="1" applyFill="1" applyBorder="1" applyAlignment="1">
      <alignment horizontal="left"/>
    </xf>
    <xf numFmtId="5" fontId="48" fillId="5" borderId="6" xfId="1" applyNumberFormat="1" applyFont="1" applyFill="1" applyBorder="1" applyProtection="1"/>
    <xf numFmtId="0" fontId="14" fillId="0" borderId="82" xfId="0" applyFont="1" applyBorder="1" applyAlignment="1">
      <alignment horizontal="left"/>
    </xf>
    <xf numFmtId="5" fontId="14" fillId="0" borderId="82" xfId="1" applyNumberFormat="1" applyFont="1" applyBorder="1" applyProtection="1"/>
    <xf numFmtId="164" fontId="14" fillId="0" borderId="82" xfId="0" applyNumberFormat="1" applyFont="1" applyBorder="1"/>
    <xf numFmtId="166" fontId="46" fillId="5" borderId="0" xfId="0" applyNumberFormat="1" applyFont="1" applyFill="1" applyAlignment="1">
      <alignment horizontal="left"/>
    </xf>
    <xf numFmtId="166" fontId="43" fillId="5" borderId="0" xfId="0" applyNumberFormat="1" applyFont="1" applyFill="1" applyAlignment="1">
      <alignment horizontal="left"/>
    </xf>
    <xf numFmtId="0" fontId="25" fillId="5" borderId="0" xfId="0" applyFont="1" applyFill="1" applyAlignment="1">
      <alignment horizontal="left"/>
    </xf>
    <xf numFmtId="164" fontId="25" fillId="5" borderId="0" xfId="0" applyNumberFormat="1" applyFont="1" applyFill="1"/>
    <xf numFmtId="166" fontId="46" fillId="5" borderId="0" xfId="0" applyNumberFormat="1" applyFont="1" applyFill="1"/>
    <xf numFmtId="166" fontId="43" fillId="5" borderId="0" xfId="0" applyNumberFormat="1" applyFont="1" applyFill="1"/>
    <xf numFmtId="166" fontId="46" fillId="5" borderId="15" xfId="0" applyNumberFormat="1" applyFont="1" applyFill="1" applyBorder="1"/>
    <xf numFmtId="5" fontId="3" fillId="5" borderId="0" xfId="1" applyNumberFormat="1" applyFont="1" applyFill="1" applyBorder="1" applyAlignment="1" applyProtection="1">
      <alignment vertical="center"/>
    </xf>
    <xf numFmtId="0" fontId="25" fillId="5" borderId="0" xfId="0" applyFont="1" applyFill="1"/>
    <xf numFmtId="0" fontId="25" fillId="5" borderId="6" xfId="0" applyFont="1" applyFill="1" applyBorder="1"/>
    <xf numFmtId="0" fontId="25" fillId="5" borderId="6" xfId="0" applyFont="1" applyFill="1" applyBorder="1" applyAlignment="1">
      <alignment horizontal="left"/>
    </xf>
    <xf numFmtId="5" fontId="33" fillId="0" borderId="0" xfId="1" applyNumberFormat="1" applyFont="1" applyBorder="1" applyAlignment="1" applyProtection="1">
      <alignment horizontal="center" vertical="center" wrapText="1"/>
    </xf>
    <xf numFmtId="0" fontId="14" fillId="0" borderId="82" xfId="0" applyFont="1" applyBorder="1"/>
    <xf numFmtId="0" fontId="14" fillId="0" borderId="82" xfId="0" applyFont="1" applyBorder="1" applyAlignment="1">
      <alignment horizontal="center"/>
    </xf>
    <xf numFmtId="0" fontId="14" fillId="0" borderId="83" xfId="0" applyFont="1" applyBorder="1"/>
    <xf numFmtId="0" fontId="45" fillId="5" borderId="0" xfId="0" applyFont="1" applyFill="1" applyAlignment="1">
      <alignment horizontal="center" vertical="center"/>
    </xf>
    <xf numFmtId="0" fontId="3" fillId="0" borderId="0" xfId="0" applyFont="1" applyAlignment="1">
      <alignment vertical="center" wrapText="1"/>
    </xf>
    <xf numFmtId="0" fontId="45" fillId="5" borderId="0" xfId="0" applyFont="1" applyFill="1" applyAlignment="1">
      <alignment horizontal="left" vertical="center" wrapText="1"/>
    </xf>
    <xf numFmtId="0" fontId="25" fillId="5" borderId="0" xfId="0" applyFont="1" applyFill="1" applyAlignment="1">
      <alignment vertical="center"/>
    </xf>
    <xf numFmtId="0" fontId="25" fillId="5" borderId="0" xfId="0" applyFont="1" applyFill="1" applyAlignment="1">
      <alignment horizontal="left" vertical="center"/>
    </xf>
    <xf numFmtId="166" fontId="14" fillId="0" borderId="82" xfId="0" applyNumberFormat="1" applyFont="1" applyBorder="1" applyAlignment="1">
      <alignment horizontal="center"/>
    </xf>
    <xf numFmtId="0" fontId="14" fillId="0" borderId="82" xfId="0" applyFont="1" applyBorder="1" applyAlignment="1">
      <alignment horizontal="left" wrapText="1"/>
    </xf>
    <xf numFmtId="1" fontId="14" fillId="0" borderId="82" xfId="0" applyNumberFormat="1" applyFont="1" applyBorder="1" applyAlignment="1">
      <alignment horizontal="center"/>
    </xf>
    <xf numFmtId="0" fontId="42" fillId="0" borderId="84" xfId="2" applyFont="1" applyBorder="1" applyAlignment="1" applyProtection="1">
      <protection locked="0" hidden="1"/>
    </xf>
    <xf numFmtId="0" fontId="11" fillId="8" borderId="0" xfId="0" applyFont="1" applyFill="1" applyProtection="1">
      <protection hidden="1"/>
    </xf>
    <xf numFmtId="15" fontId="11" fillId="8" borderId="0" xfId="0" applyNumberFormat="1" applyFont="1" applyFill="1" applyAlignment="1" applyProtection="1">
      <alignment horizontal="center"/>
      <protection hidden="1"/>
    </xf>
    <xf numFmtId="0" fontId="13" fillId="8" borderId="0" xfId="0" applyFont="1" applyFill="1" applyAlignment="1" applyProtection="1">
      <alignment vertical="top"/>
      <protection hidden="1"/>
    </xf>
    <xf numFmtId="0" fontId="11" fillId="8" borderId="0" xfId="0" applyFont="1" applyFill="1" applyAlignment="1" applyProtection="1">
      <alignment vertical="top"/>
      <protection hidden="1"/>
    </xf>
    <xf numFmtId="0" fontId="11" fillId="8" borderId="0" xfId="0" applyFont="1" applyFill="1" applyAlignment="1" applyProtection="1">
      <alignment horizontal="center" vertical="top"/>
      <protection hidden="1"/>
    </xf>
    <xf numFmtId="0" fontId="11" fillId="21" borderId="0" xfId="0" applyFont="1" applyFill="1" applyProtection="1">
      <protection hidden="1"/>
    </xf>
    <xf numFmtId="0" fontId="11" fillId="5" borderId="0" xfId="0" applyFont="1" applyFill="1" applyProtection="1">
      <protection hidden="1"/>
    </xf>
    <xf numFmtId="168" fontId="78" fillId="0" borderId="129" xfId="1" applyNumberFormat="1" applyFont="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31" xfId="0" applyFont="1" applyBorder="1" applyAlignment="1" applyProtection="1">
      <alignment horizontal="left" vertical="center" indent="1"/>
      <protection hidden="1"/>
    </xf>
    <xf numFmtId="0" fontId="79" fillId="0" borderId="132" xfId="0" applyFont="1" applyBorder="1" applyAlignment="1" applyProtection="1">
      <alignment horizontal="left" vertical="center" indent="1"/>
      <protection hidden="1"/>
    </xf>
    <xf numFmtId="0" fontId="3" fillId="21" borderId="0" xfId="0" applyFont="1" applyFill="1" applyProtection="1">
      <protection hidden="1"/>
    </xf>
    <xf numFmtId="0" fontId="3" fillId="5" borderId="0" xfId="0" applyFont="1" applyFill="1" applyProtection="1">
      <protection hidden="1"/>
    </xf>
    <xf numFmtId="168" fontId="78" fillId="0" borderId="133" xfId="1" applyNumberFormat="1" applyFont="1" applyBorder="1" applyAlignment="1" applyProtection="1">
      <alignment horizontal="left" vertical="center" indent="1"/>
      <protection hidden="1"/>
    </xf>
    <xf numFmtId="0" fontId="79" fillId="0" borderId="134" xfId="0" applyFont="1" applyBorder="1" applyAlignment="1" applyProtection="1">
      <alignment horizontal="center" vertical="center"/>
      <protection hidden="1"/>
    </xf>
    <xf numFmtId="0" fontId="79" fillId="0" borderId="135" xfId="0" applyFont="1" applyBorder="1" applyAlignment="1" applyProtection="1">
      <alignment horizontal="left" vertical="center" indent="1"/>
      <protection hidden="1"/>
    </xf>
    <xf numFmtId="0" fontId="79" fillId="0" borderId="136" xfId="0" applyFont="1" applyBorder="1" applyAlignment="1" applyProtection="1">
      <alignment horizontal="left" vertical="center" indent="1"/>
      <protection hidden="1"/>
    </xf>
    <xf numFmtId="0" fontId="3" fillId="21" borderId="0" xfId="0" applyFont="1" applyFill="1" applyAlignment="1" applyProtection="1">
      <alignment horizontal="center"/>
      <protection hidden="1"/>
    </xf>
    <xf numFmtId="0" fontId="3" fillId="5" borderId="0" xfId="0" applyFont="1" applyFill="1" applyAlignment="1" applyProtection="1">
      <alignment horizontal="center"/>
      <protection hidden="1"/>
    </xf>
    <xf numFmtId="0" fontId="78" fillId="0" borderId="136" xfId="0" applyFont="1" applyBorder="1" applyAlignment="1" applyProtection="1">
      <alignment horizontal="left" vertical="center" indent="1"/>
      <protection hidden="1"/>
    </xf>
    <xf numFmtId="168" fontId="78" fillId="0" borderId="137" xfId="1" applyNumberFormat="1" applyFont="1" applyBorder="1" applyAlignment="1" applyProtection="1">
      <alignment horizontal="left" vertical="center" indent="1"/>
      <protection hidden="1"/>
    </xf>
    <xf numFmtId="0" fontId="79" fillId="0" borderId="138" xfId="0" applyFont="1" applyBorder="1" applyAlignment="1" applyProtection="1">
      <alignment horizontal="center" vertical="center"/>
      <protection hidden="1"/>
    </xf>
    <xf numFmtId="0" fontId="79" fillId="0" borderId="139" xfId="0" applyFont="1" applyBorder="1" applyAlignment="1" applyProtection="1">
      <alignment horizontal="left" vertical="center" indent="1"/>
      <protection hidden="1"/>
    </xf>
    <xf numFmtId="0" fontId="78" fillId="0" borderId="140" xfId="0" applyFont="1" applyBorder="1" applyAlignment="1" applyProtection="1">
      <alignment horizontal="left" vertical="center" indent="1"/>
      <protection hidden="1"/>
    </xf>
    <xf numFmtId="0" fontId="78" fillId="0" borderId="132" xfId="0" applyFont="1" applyBorder="1" applyAlignment="1" applyProtection="1">
      <alignment horizontal="left" vertical="center" indent="1"/>
      <protection hidden="1"/>
    </xf>
    <xf numFmtId="168" fontId="78" fillId="0" borderId="141" xfId="1" applyNumberFormat="1" applyFont="1" applyBorder="1" applyAlignment="1" applyProtection="1">
      <alignment horizontal="left" vertical="center" indent="1"/>
      <protection hidden="1"/>
    </xf>
    <xf numFmtId="0" fontId="79" fillId="0" borderId="142" xfId="0" applyFont="1" applyBorder="1" applyAlignment="1" applyProtection="1">
      <alignment horizontal="center" vertical="center"/>
      <protection hidden="1"/>
    </xf>
    <xf numFmtId="0" fontId="79" fillId="0" borderId="143" xfId="0" applyFont="1" applyBorder="1" applyAlignment="1" applyProtection="1">
      <alignment horizontal="left" vertical="center" indent="1"/>
      <protection hidden="1"/>
    </xf>
    <xf numFmtId="0" fontId="78" fillId="0" borderId="144" xfId="0" applyFont="1" applyBorder="1" applyAlignment="1" applyProtection="1">
      <alignment horizontal="left" vertical="center" indent="1"/>
      <protection hidden="1"/>
    </xf>
    <xf numFmtId="168" fontId="78" fillId="0" borderId="145" xfId="1" applyNumberFormat="1" applyFont="1" applyBorder="1" applyAlignment="1" applyProtection="1">
      <alignment horizontal="left" vertical="center" indent="1"/>
      <protection hidden="1"/>
    </xf>
    <xf numFmtId="0" fontId="79" fillId="0" borderId="146" xfId="0" applyFont="1" applyBorder="1" applyAlignment="1" applyProtection="1">
      <alignment horizontal="center" vertical="center"/>
      <protection hidden="1"/>
    </xf>
    <xf numFmtId="0" fontId="79" fillId="0" borderId="147" xfId="0" applyFont="1" applyBorder="1" applyAlignment="1" applyProtection="1">
      <alignment horizontal="left" vertical="center" indent="1"/>
      <protection hidden="1"/>
    </xf>
    <xf numFmtId="0" fontId="78" fillId="0" borderId="148" xfId="0" applyFont="1" applyBorder="1" applyAlignment="1" applyProtection="1">
      <alignment horizontal="left" vertical="center" indent="1"/>
      <protection hidden="1"/>
    </xf>
    <xf numFmtId="168" fontId="78" fillId="0" borderId="129" xfId="1" applyNumberFormat="1" applyFont="1" applyFill="1" applyBorder="1" applyAlignment="1" applyProtection="1">
      <alignment horizontal="left" vertical="center" indent="1"/>
      <protection hidden="1"/>
    </xf>
    <xf numFmtId="0" fontId="79" fillId="0" borderId="149" xfId="0" applyFont="1" applyBorder="1" applyAlignment="1" applyProtection="1">
      <alignment horizontal="center" vertical="center"/>
      <protection hidden="1"/>
    </xf>
    <xf numFmtId="0" fontId="79" fillId="0" borderId="150" xfId="0" applyFont="1" applyBorder="1" applyAlignment="1" applyProtection="1">
      <alignment horizontal="left" vertical="center" indent="1"/>
      <protection hidden="1"/>
    </xf>
    <xf numFmtId="0" fontId="79" fillId="0" borderId="151" xfId="0" applyFont="1" applyBorder="1" applyAlignment="1" applyProtection="1">
      <alignment horizontal="left" vertical="center" indent="1"/>
      <protection hidden="1"/>
    </xf>
    <xf numFmtId="0" fontId="79" fillId="0" borderId="130" xfId="0" applyFont="1" applyBorder="1" applyAlignment="1" applyProtection="1">
      <alignment horizontal="center" vertical="center" wrapText="1"/>
      <protection hidden="1"/>
    </xf>
    <xf numFmtId="0" fontId="79" fillId="0" borderId="131" xfId="0" applyFont="1" applyBorder="1" applyAlignment="1" applyProtection="1">
      <alignment horizontal="left" vertical="center" wrapText="1" indent="1"/>
      <protection hidden="1"/>
    </xf>
    <xf numFmtId="0" fontId="79" fillId="0" borderId="138" xfId="0" applyFont="1" applyBorder="1" applyAlignment="1" applyProtection="1">
      <alignment horizontal="center" vertical="center" wrapText="1"/>
      <protection hidden="1"/>
    </xf>
    <xf numFmtId="0" fontId="79" fillId="0" borderId="139" xfId="0" applyFont="1" applyBorder="1" applyAlignment="1" applyProtection="1">
      <alignment horizontal="left" vertical="center" wrapText="1" indent="1"/>
      <protection hidden="1"/>
    </xf>
    <xf numFmtId="0" fontId="79" fillId="0" borderId="134" xfId="0" applyFont="1" applyBorder="1" applyAlignment="1" applyProtection="1">
      <alignment horizontal="center" vertical="center" wrapText="1"/>
      <protection hidden="1"/>
    </xf>
    <xf numFmtId="0" fontId="79" fillId="0" borderId="135" xfId="0" applyFont="1" applyBorder="1" applyAlignment="1" applyProtection="1">
      <alignment horizontal="left" vertical="center" wrapText="1" indent="1"/>
      <protection hidden="1"/>
    </xf>
    <xf numFmtId="0" fontId="78" fillId="0" borderId="152" xfId="0" applyFont="1" applyBorder="1" applyAlignment="1" applyProtection="1">
      <alignment horizontal="left" vertical="center" indent="1"/>
      <protection hidden="1"/>
    </xf>
    <xf numFmtId="0" fontId="79" fillId="0" borderId="153" xfId="0" applyFont="1" applyBorder="1" applyAlignment="1" applyProtection="1">
      <alignment horizontal="center" vertical="center"/>
      <protection hidden="1"/>
    </xf>
    <xf numFmtId="168" fontId="78" fillId="22" borderId="133" xfId="1" applyNumberFormat="1" applyFont="1" applyFill="1" applyBorder="1" applyAlignment="1" applyProtection="1">
      <alignment horizontal="left" vertical="center" indent="1"/>
      <protection hidden="1"/>
    </xf>
    <xf numFmtId="0" fontId="79" fillId="22" borderId="135" xfId="0" applyFont="1" applyFill="1" applyBorder="1" applyAlignment="1" applyProtection="1">
      <alignment horizontal="left" vertical="center" indent="1"/>
      <protection hidden="1"/>
    </xf>
    <xf numFmtId="0" fontId="78" fillId="22" borderId="136" xfId="0" applyFont="1" applyFill="1" applyBorder="1" applyAlignment="1" applyProtection="1">
      <alignment horizontal="left" vertical="center" indent="1"/>
      <protection hidden="1"/>
    </xf>
    <xf numFmtId="168" fontId="78" fillId="22" borderId="141" xfId="1" applyNumberFormat="1" applyFont="1" applyFill="1" applyBorder="1" applyAlignment="1" applyProtection="1">
      <alignment horizontal="left" vertical="center" indent="1"/>
      <protection hidden="1"/>
    </xf>
    <xf numFmtId="0" fontId="79" fillId="22" borderId="143" xfId="0" applyFont="1" applyFill="1" applyBorder="1" applyAlignment="1" applyProtection="1">
      <alignment horizontal="left" vertical="center" indent="1"/>
      <protection hidden="1"/>
    </xf>
    <xf numFmtId="0" fontId="80" fillId="22" borderId="136" xfId="0" applyFont="1" applyFill="1" applyBorder="1" applyAlignment="1" applyProtection="1">
      <alignment horizontal="left" indent="1"/>
      <protection hidden="1"/>
    </xf>
    <xf numFmtId="0" fontId="78" fillId="22" borderId="152" xfId="0" applyFont="1" applyFill="1" applyBorder="1" applyAlignment="1" applyProtection="1">
      <alignment horizontal="left" vertical="center" indent="1"/>
      <protection hidden="1"/>
    </xf>
    <xf numFmtId="0" fontId="79" fillId="0" borderId="139" xfId="0" applyFont="1" applyBorder="1" applyAlignment="1" applyProtection="1">
      <alignment horizontal="center" vertical="center"/>
      <protection hidden="1"/>
    </xf>
    <xf numFmtId="0" fontId="79" fillId="0" borderId="154" xfId="0" applyFont="1" applyBorder="1" applyAlignment="1" applyProtection="1">
      <alignment horizontal="center" vertical="center"/>
      <protection hidden="1"/>
    </xf>
    <xf numFmtId="0" fontId="79" fillId="5" borderId="135" xfId="0" applyFont="1" applyFill="1" applyBorder="1" applyAlignment="1" applyProtection="1">
      <alignment horizontal="left" vertical="center" indent="1"/>
      <protection hidden="1"/>
    </xf>
    <xf numFmtId="168" fontId="78" fillId="0" borderId="155" xfId="1" applyNumberFormat="1" applyFont="1" applyBorder="1" applyAlignment="1" applyProtection="1">
      <alignment horizontal="left" vertical="center" indent="1"/>
      <protection hidden="1"/>
    </xf>
    <xf numFmtId="0" fontId="79" fillId="0" borderId="154" xfId="0" applyFont="1" applyBorder="1" applyAlignment="1" applyProtection="1">
      <alignment horizontal="left" vertical="center" indent="1"/>
      <protection hidden="1"/>
    </xf>
    <xf numFmtId="0" fontId="78" fillId="0" borderId="156" xfId="0" applyFont="1" applyBorder="1" applyAlignment="1" applyProtection="1">
      <alignment horizontal="left" vertical="center" indent="1"/>
      <protection hidden="1"/>
    </xf>
    <xf numFmtId="0" fontId="78" fillId="0" borderId="140" xfId="0" applyFont="1" applyBorder="1" applyAlignment="1" applyProtection="1">
      <alignment horizontal="left" vertical="center" wrapText="1" indent="1"/>
      <protection hidden="1"/>
    </xf>
    <xf numFmtId="0" fontId="81" fillId="16" borderId="157" xfId="0" applyFont="1" applyFill="1" applyBorder="1" applyAlignment="1" applyProtection="1">
      <alignment horizontal="left" vertical="center" wrapText="1" indent="1"/>
      <protection hidden="1"/>
    </xf>
    <xf numFmtId="0" fontId="81" fillId="16" borderId="158" xfId="0" applyFont="1" applyFill="1" applyBorder="1" applyAlignment="1" applyProtection="1">
      <alignment horizontal="left" vertical="center" wrapText="1" indent="1"/>
      <protection hidden="1"/>
    </xf>
    <xf numFmtId="0" fontId="81" fillId="16" borderId="159" xfId="0" applyFont="1" applyFill="1" applyBorder="1" applyAlignment="1" applyProtection="1">
      <alignment horizontal="left" vertical="center" indent="1"/>
      <protection hidden="1"/>
    </xf>
    <xf numFmtId="0" fontId="81" fillId="16" borderId="160" xfId="0" applyFont="1" applyFill="1" applyBorder="1" applyAlignment="1" applyProtection="1">
      <alignment horizontal="left" vertical="center" indent="1"/>
      <protection hidden="1"/>
    </xf>
    <xf numFmtId="0" fontId="79" fillId="0" borderId="130" xfId="0" applyFont="1" applyBorder="1" applyAlignment="1" applyProtection="1">
      <alignment horizontal="left" vertical="center" indent="1"/>
      <protection hidden="1"/>
    </xf>
    <xf numFmtId="168" fontId="78" fillId="0" borderId="155" xfId="1" applyNumberFormat="1" applyFont="1" applyFill="1" applyBorder="1" applyAlignment="1" applyProtection="1">
      <alignment horizontal="left" vertical="center" indent="1"/>
      <protection hidden="1"/>
    </xf>
    <xf numFmtId="0" fontId="79" fillId="0" borderId="153" xfId="0" applyFont="1" applyBorder="1" applyAlignment="1" applyProtection="1">
      <alignment horizontal="left" vertical="center" indent="1"/>
      <protection hidden="1"/>
    </xf>
    <xf numFmtId="0" fontId="82" fillId="8" borderId="0" xfId="0" applyFont="1" applyFill="1" applyAlignment="1" applyProtection="1">
      <alignment wrapText="1"/>
      <protection hidden="1"/>
    </xf>
    <xf numFmtId="0" fontId="82" fillId="21" borderId="0" xfId="0" applyFont="1" applyFill="1" applyProtection="1">
      <protection hidden="1"/>
    </xf>
    <xf numFmtId="0" fontId="74" fillId="21"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1" borderId="0" xfId="0" applyFont="1" applyFill="1" applyAlignment="1" applyProtection="1">
      <alignment wrapText="1"/>
      <protection hidden="1"/>
    </xf>
    <xf numFmtId="0" fontId="11" fillId="8" borderId="0" xfId="0" applyFont="1" applyFill="1" applyAlignment="1" applyProtection="1">
      <alignment wrapText="1"/>
      <protection hidden="1"/>
    </xf>
    <xf numFmtId="168" fontId="78" fillId="0" borderId="133" xfId="1" applyNumberFormat="1" applyFont="1" applyFill="1" applyBorder="1" applyAlignment="1" applyProtection="1">
      <alignment horizontal="left" vertical="center" indent="1"/>
      <protection hidden="1"/>
    </xf>
    <xf numFmtId="0" fontId="79" fillId="0" borderId="134" xfId="0" applyFont="1" applyBorder="1" applyAlignment="1" applyProtection="1">
      <alignment horizontal="left" vertical="center" indent="1"/>
      <protection hidden="1"/>
    </xf>
    <xf numFmtId="0" fontId="11" fillId="5" borderId="0" xfId="0" applyFont="1" applyFill="1" applyAlignment="1" applyProtection="1">
      <alignment wrapText="1"/>
      <protection hidden="1"/>
    </xf>
    <xf numFmtId="0" fontId="11" fillId="21" borderId="0" xfId="0" applyFont="1" applyFill="1" applyAlignment="1" applyProtection="1">
      <alignment wrapText="1"/>
      <protection hidden="1"/>
    </xf>
    <xf numFmtId="0" fontId="79" fillId="0" borderId="142" xfId="0" applyFont="1" applyBorder="1" applyAlignment="1" applyProtection="1">
      <alignment horizontal="left" vertical="center" indent="1"/>
      <protection hidden="1"/>
    </xf>
    <xf numFmtId="0" fontId="79" fillId="0" borderId="138" xfId="0" applyFont="1" applyBorder="1" applyAlignment="1" applyProtection="1">
      <alignment horizontal="left" vertical="center" indent="1"/>
      <protection hidden="1"/>
    </xf>
    <xf numFmtId="0" fontId="82" fillId="8" borderId="0" xfId="0" applyFont="1" applyFill="1" applyProtection="1">
      <protection hidden="1"/>
    </xf>
    <xf numFmtId="0" fontId="81" fillId="16" borderId="158" xfId="0" applyFont="1" applyFill="1" applyBorder="1" applyAlignment="1" applyProtection="1">
      <alignment horizontal="left" vertical="center" indent="1"/>
      <protection hidden="1"/>
    </xf>
    <xf numFmtId="0" fontId="82" fillId="5" borderId="0" xfId="0" applyFont="1" applyFill="1" applyProtection="1">
      <protection hidden="1"/>
    </xf>
    <xf numFmtId="0" fontId="43" fillId="0" borderId="162"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1" fillId="21" borderId="0" xfId="0" applyNumberFormat="1" applyFont="1" applyFill="1" applyAlignment="1" applyProtection="1">
      <alignment horizontal="center"/>
      <protection hidden="1"/>
    </xf>
    <xf numFmtId="15" fontId="11" fillId="5" borderId="0" xfId="0" applyNumberFormat="1" applyFont="1" applyFill="1" applyAlignment="1" applyProtection="1">
      <alignment horizontal="center"/>
      <protection hidden="1"/>
    </xf>
    <xf numFmtId="0" fontId="13" fillId="5" borderId="0" xfId="0" applyFont="1" applyFill="1" applyAlignment="1" applyProtection="1">
      <alignment vertical="top"/>
      <protection hidden="1"/>
    </xf>
    <xf numFmtId="0" fontId="11" fillId="5" borderId="0" xfId="0" applyFont="1" applyFill="1" applyAlignment="1" applyProtection="1">
      <alignment vertical="top"/>
      <protection hidden="1"/>
    </xf>
    <xf numFmtId="0" fontId="13" fillId="21" borderId="0" xfId="0" applyFont="1" applyFill="1" applyAlignment="1" applyProtection="1">
      <alignment vertical="top"/>
      <protection hidden="1"/>
    </xf>
    <xf numFmtId="0" fontId="11" fillId="21" borderId="0" xfId="0" applyFont="1" applyFill="1" applyAlignment="1" applyProtection="1">
      <alignment vertical="top"/>
      <protection hidden="1"/>
    </xf>
    <xf numFmtId="0" fontId="11" fillId="21" borderId="0" xfId="0" applyFont="1" applyFill="1" applyAlignment="1" applyProtection="1">
      <alignment horizontal="center" vertical="top"/>
      <protection hidden="1"/>
    </xf>
    <xf numFmtId="0" fontId="3" fillId="19" borderId="107" xfId="17" applyFont="1" applyFill="1" applyBorder="1" applyAlignment="1" applyProtection="1">
      <alignment horizontal="left" vertical="top" wrapText="1"/>
      <protection hidden="1"/>
    </xf>
    <xf numFmtId="0" fontId="3" fillId="0" borderId="0" xfId="18" applyFont="1" applyAlignment="1" applyProtection="1">
      <alignment horizontal="left" vertical="center" wrapText="1"/>
      <protection hidden="1"/>
    </xf>
    <xf numFmtId="0" fontId="34" fillId="18" borderId="107" xfId="17" applyFont="1" applyFill="1" applyBorder="1" applyAlignment="1" applyProtection="1">
      <alignment horizontal="left" vertical="top" wrapText="1"/>
      <protection hidden="1"/>
    </xf>
    <xf numFmtId="0" fontId="3" fillId="16" borderId="107" xfId="17" applyFont="1" applyFill="1" applyBorder="1" applyAlignment="1" applyProtection="1">
      <alignment horizontal="left" vertical="top" wrapText="1"/>
      <protection hidden="1"/>
    </xf>
    <xf numFmtId="0" fontId="31" fillId="0" borderId="30" xfId="17" applyFont="1" applyBorder="1" applyAlignment="1" applyProtection="1">
      <alignment horizontal="center" vertical="center" wrapText="1"/>
      <protection locked="0"/>
    </xf>
    <xf numFmtId="0" fontId="27" fillId="23" borderId="163" xfId="20" applyFont="1" applyFill="1" applyBorder="1"/>
    <xf numFmtId="0" fontId="86" fillId="23" borderId="163" xfId="20" applyFont="1" applyFill="1" applyBorder="1" applyAlignment="1">
      <alignment vertical="center"/>
    </xf>
    <xf numFmtId="0" fontId="14" fillId="24" borderId="89" xfId="20" applyFont="1" applyFill="1" applyBorder="1"/>
    <xf numFmtId="0" fontId="19" fillId="24" borderId="89" xfId="20" applyFont="1" applyFill="1" applyBorder="1" applyAlignment="1">
      <alignment vertical="center"/>
    </xf>
    <xf numFmtId="0" fontId="14" fillId="0" borderId="89" xfId="20" applyFont="1" applyBorder="1"/>
    <xf numFmtId="0" fontId="14" fillId="0" borderId="164" xfId="20" applyFont="1" applyBorder="1" applyAlignment="1">
      <alignment vertical="top" wrapText="1"/>
    </xf>
    <xf numFmtId="0" fontId="17" fillId="0" borderId="164" xfId="20" applyFont="1" applyBorder="1" applyAlignment="1">
      <alignment vertical="top" wrapText="1"/>
    </xf>
    <xf numFmtId="0" fontId="19" fillId="0" borderId="164" xfId="20" applyFont="1" applyBorder="1" applyAlignment="1">
      <alignment vertical="center"/>
    </xf>
    <xf numFmtId="0" fontId="31" fillId="0" borderId="1" xfId="17" applyFont="1" applyBorder="1" applyAlignment="1" applyProtection="1">
      <alignment horizontal="center" vertical="center" wrapText="1"/>
      <protection locked="0"/>
    </xf>
    <xf numFmtId="0" fontId="31" fillId="0" borderId="34" xfId="17" applyFont="1" applyBorder="1" applyAlignment="1" applyProtection="1">
      <alignment horizontal="center" vertical="center" wrapText="1"/>
      <protection locked="0"/>
    </xf>
    <xf numFmtId="0" fontId="3" fillId="0" borderId="84" xfId="18" applyFont="1" applyBorder="1" applyAlignment="1" applyProtection="1">
      <alignment vertical="top" wrapText="1"/>
      <protection hidden="1"/>
    </xf>
    <xf numFmtId="0" fontId="18" fillId="25" borderId="13" xfId="0" applyFont="1" applyFill="1" applyBorder="1" applyAlignment="1">
      <alignment horizontal="center" vertical="center"/>
    </xf>
    <xf numFmtId="0" fontId="11" fillId="3" borderId="0" xfId="0" applyFont="1" applyFill="1"/>
    <xf numFmtId="169" fontId="14" fillId="26" borderId="165" xfId="0" applyNumberFormat="1" applyFont="1" applyFill="1" applyBorder="1" applyAlignment="1">
      <alignment horizontal="center" vertical="center"/>
    </xf>
    <xf numFmtId="169" fontId="14" fillId="26" borderId="28" xfId="0" applyNumberFormat="1" applyFont="1" applyFill="1" applyBorder="1" applyAlignment="1">
      <alignment horizontal="center" vertical="center"/>
    </xf>
    <xf numFmtId="0" fontId="14" fillId="26" borderId="28" xfId="0" applyFont="1" applyFill="1" applyBorder="1" applyAlignment="1">
      <alignment horizontal="center" vertical="center"/>
    </xf>
    <xf numFmtId="169" fontId="15" fillId="26" borderId="28" xfId="4" applyNumberFormat="1" applyFont="1" applyFill="1" applyBorder="1" applyAlignment="1">
      <alignment horizontal="center" vertical="center"/>
    </xf>
    <xf numFmtId="173" fontId="15" fillId="26" borderId="29" xfId="4" applyNumberFormat="1" applyFont="1" applyFill="1" applyBorder="1" applyAlignment="1">
      <alignment horizontal="center" vertical="center"/>
    </xf>
    <xf numFmtId="165" fontId="3" fillId="5" borderId="1" xfId="1" applyNumberFormat="1" applyFont="1" applyFill="1" applyBorder="1" applyAlignment="1" applyProtection="1">
      <alignment vertical="center" wrapText="1"/>
      <protection hidden="1"/>
    </xf>
    <xf numFmtId="0" fontId="25" fillId="5" borderId="14" xfId="4" applyFont="1" applyFill="1" applyBorder="1" applyAlignment="1">
      <alignment horizontal="left" vertical="top" wrapText="1"/>
    </xf>
    <xf numFmtId="0" fontId="25" fillId="5" borderId="12" xfId="4" applyFont="1" applyFill="1" applyBorder="1" applyAlignment="1">
      <alignment horizontal="left" vertical="top" wrapText="1"/>
    </xf>
    <xf numFmtId="0" fontId="25" fillId="5" borderId="17" xfId="4" applyFont="1" applyFill="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62" xfId="0" applyFont="1" applyBorder="1" applyAlignment="1" applyProtection="1">
      <alignment horizontal="left" vertical="center" wrapText="1"/>
      <protection hidden="1"/>
    </xf>
    <xf numFmtId="0" fontId="87" fillId="0" borderId="135" xfId="0" applyFont="1" applyBorder="1" applyAlignment="1" applyProtection="1">
      <alignment horizontal="left" vertical="center" indent="1"/>
      <protection hidden="1"/>
    </xf>
    <xf numFmtId="0" fontId="89" fillId="16" borderId="7" xfId="0" applyFont="1" applyFill="1" applyBorder="1" applyAlignment="1">
      <alignment vertical="center"/>
    </xf>
    <xf numFmtId="0" fontId="90" fillId="16" borderId="6" xfId="0" applyFont="1" applyFill="1" applyBorder="1" applyAlignment="1">
      <alignment horizontal="left" vertical="center"/>
    </xf>
    <xf numFmtId="0" fontId="91" fillId="16" borderId="10" xfId="0" applyFont="1" applyFill="1" applyBorder="1" applyAlignment="1">
      <alignment horizontal="center" vertical="center"/>
    </xf>
    <xf numFmtId="0" fontId="90" fillId="16" borderId="5" xfId="0" applyFont="1" applyFill="1" applyBorder="1" applyAlignment="1">
      <alignment vertical="center" wrapText="1"/>
    </xf>
    <xf numFmtId="0" fontId="92" fillId="5" borderId="17" xfId="0" applyFont="1" applyFill="1" applyBorder="1"/>
    <xf numFmtId="0" fontId="92" fillId="5" borderId="12" xfId="0" applyFont="1" applyFill="1" applyBorder="1"/>
    <xf numFmtId="0" fontId="93" fillId="5" borderId="14" xfId="0" applyFont="1" applyFill="1" applyBorder="1" applyAlignment="1">
      <alignment vertical="center"/>
    </xf>
    <xf numFmtId="0" fontId="94" fillId="21" borderId="0" xfId="0" applyFont="1" applyFill="1" applyProtection="1">
      <protection hidden="1"/>
    </xf>
    <xf numFmtId="0" fontId="88" fillId="0" borderId="0" xfId="0" applyFont="1" applyAlignment="1" applyProtection="1">
      <alignment vertical="top" wrapText="1"/>
      <protection hidden="1"/>
    </xf>
    <xf numFmtId="0" fontId="19" fillId="16" borderId="86" xfId="0" applyFont="1" applyFill="1" applyBorder="1" applyAlignment="1">
      <alignment horizontal="center"/>
    </xf>
    <xf numFmtId="0" fontId="19" fillId="16" borderId="87" xfId="0" applyFont="1" applyFill="1" applyBorder="1" applyAlignment="1">
      <alignment horizontal="center"/>
    </xf>
    <xf numFmtId="0" fontId="19" fillId="16" borderId="88" xfId="0" applyFont="1" applyFill="1" applyBorder="1" applyAlignment="1">
      <alignment horizontal="center"/>
    </xf>
    <xf numFmtId="0" fontId="43" fillId="5" borderId="0" xfId="0" applyFont="1" applyFill="1" applyAlignment="1">
      <alignment horizontal="left" vertical="top"/>
    </xf>
    <xf numFmtId="0" fontId="3" fillId="5" borderId="0" xfId="0" applyFont="1" applyFill="1" applyAlignment="1">
      <alignment horizontal="left" vertical="top" wrapText="1"/>
    </xf>
    <xf numFmtId="0" fontId="3" fillId="5" borderId="85"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2" xfId="0" applyFont="1" applyFill="1" applyBorder="1" applyAlignment="1">
      <alignment horizontal="left" vertical="top" wrapText="1"/>
    </xf>
    <xf numFmtId="0" fontId="19" fillId="5" borderId="3"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4" xfId="0" applyFont="1" applyFill="1" applyBorder="1" applyAlignment="1">
      <alignment horizontal="left" vertical="top" wrapText="1"/>
    </xf>
    <xf numFmtId="0" fontId="19" fillId="5" borderId="5" xfId="0" applyFont="1" applyFill="1" applyBorder="1" applyAlignment="1">
      <alignment horizontal="left" vertical="top" wrapText="1"/>
    </xf>
    <xf numFmtId="0" fontId="19" fillId="5" borderId="6" xfId="0" applyFont="1" applyFill="1" applyBorder="1" applyAlignment="1">
      <alignment horizontal="left" vertical="top" wrapText="1"/>
    </xf>
    <xf numFmtId="0" fontId="19" fillId="5" borderId="7" xfId="0" applyFont="1" applyFill="1" applyBorder="1" applyAlignment="1">
      <alignment horizontal="left" vertical="top" wrapText="1"/>
    </xf>
    <xf numFmtId="0" fontId="19" fillId="0" borderId="81" xfId="0" applyFont="1" applyBorder="1" applyAlignment="1">
      <alignment horizontal="center"/>
    </xf>
    <xf numFmtId="0" fontId="19" fillId="0" borderId="82" xfId="0" applyFont="1" applyBorder="1" applyAlignment="1">
      <alignment horizontal="center"/>
    </xf>
    <xf numFmtId="0" fontId="19" fillId="0" borderId="83" xfId="0" applyFont="1" applyBorder="1" applyAlignment="1">
      <alignment horizontal="center"/>
    </xf>
    <xf numFmtId="0" fontId="40" fillId="5" borderId="0" xfId="2" applyFont="1" applyFill="1" applyBorder="1" applyAlignment="1" applyProtection="1">
      <alignment horizontal="left" vertical="top" wrapText="1"/>
      <protection locked="0"/>
    </xf>
    <xf numFmtId="0" fontId="42" fillId="5" borderId="0" xfId="0" applyFont="1" applyFill="1" applyAlignment="1">
      <alignment horizontal="left" vertical="top" wrapText="1"/>
    </xf>
    <xf numFmtId="0" fontId="42" fillId="5" borderId="85" xfId="0" applyFont="1" applyFill="1" applyBorder="1" applyAlignment="1">
      <alignment horizontal="left" vertical="top" wrapText="1"/>
    </xf>
    <xf numFmtId="0" fontId="40"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2" fillId="5" borderId="0" xfId="0" applyFont="1" applyFill="1" applyAlignment="1">
      <alignment horizontal="left" vertical="center"/>
    </xf>
    <xf numFmtId="166" fontId="31" fillId="16" borderId="116" xfId="0" applyNumberFormat="1" applyFont="1" applyFill="1" applyBorder="1" applyAlignment="1">
      <alignment horizontal="left" vertical="center"/>
    </xf>
    <xf numFmtId="166" fontId="31" fillId="16" borderId="89" xfId="0" applyNumberFormat="1" applyFont="1" applyFill="1" applyBorder="1" applyAlignment="1">
      <alignment horizontal="left" vertical="center"/>
    </xf>
    <xf numFmtId="164" fontId="49" fillId="5" borderId="47" xfId="0" applyNumberFormat="1" applyFont="1" applyFill="1" applyBorder="1" applyAlignment="1">
      <alignment horizontal="center" vertical="center" wrapText="1"/>
    </xf>
    <xf numFmtId="164" fontId="49" fillId="5" borderId="0" xfId="0" applyNumberFormat="1" applyFont="1" applyFill="1" applyAlignment="1">
      <alignment horizontal="center" vertical="center" wrapText="1"/>
    </xf>
    <xf numFmtId="0" fontId="31" fillId="16" borderId="37" xfId="0" applyFont="1" applyFill="1" applyBorder="1" applyAlignment="1">
      <alignment horizontal="left" vertical="center" wrapText="1"/>
    </xf>
    <xf numFmtId="0" fontId="31" fillId="16" borderId="12" xfId="0" applyFont="1" applyFill="1" applyBorder="1" applyAlignment="1">
      <alignment horizontal="left" vertical="center" wrapText="1"/>
    </xf>
    <xf numFmtId="14" fontId="25" fillId="5" borderId="89" xfId="0" applyNumberFormat="1" applyFont="1" applyFill="1" applyBorder="1" applyAlignment="1" applyProtection="1">
      <alignment horizontal="left" vertical="center"/>
      <protection locked="0"/>
    </xf>
    <xf numFmtId="14" fontId="25" fillId="5" borderId="117" xfId="0" applyNumberFormat="1" applyFont="1" applyFill="1" applyBorder="1" applyAlignment="1" applyProtection="1">
      <alignment horizontal="left" vertical="center"/>
      <protection locked="0"/>
    </xf>
    <xf numFmtId="166" fontId="31" fillId="16" borderId="118" xfId="0" applyNumberFormat="1" applyFont="1" applyFill="1" applyBorder="1" applyAlignment="1">
      <alignment horizontal="left" vertical="center"/>
    </xf>
    <xf numFmtId="166" fontId="31" fillId="16" borderId="119" xfId="0" applyNumberFormat="1" applyFont="1" applyFill="1" applyBorder="1" applyAlignment="1">
      <alignment horizontal="left" vertical="center"/>
    </xf>
    <xf numFmtId="14" fontId="25" fillId="5" borderId="119" xfId="0" applyNumberFormat="1" applyFont="1" applyFill="1" applyBorder="1" applyAlignment="1" applyProtection="1">
      <alignment horizontal="left" vertical="center"/>
      <protection locked="0"/>
    </xf>
    <xf numFmtId="14" fontId="25" fillId="5" borderId="120" xfId="0" applyNumberFormat="1" applyFont="1" applyFill="1" applyBorder="1" applyAlignment="1" applyProtection="1">
      <alignment horizontal="left" vertical="center"/>
      <protection locked="0"/>
    </xf>
    <xf numFmtId="0" fontId="48" fillId="5" borderId="0" xfId="0" applyFont="1" applyFill="1" applyAlignment="1">
      <alignment horizontal="center" vertical="center"/>
    </xf>
    <xf numFmtId="0" fontId="3" fillId="0" borderId="69"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1" fillId="16" borderId="37" xfId="0" applyFont="1" applyFill="1" applyBorder="1" applyAlignment="1">
      <alignment horizontal="center" vertical="center" wrapText="1"/>
    </xf>
    <xf numFmtId="0" fontId="31" fillId="16" borderId="38" xfId="0" applyFont="1" applyFill="1" applyBorder="1" applyAlignment="1">
      <alignment horizontal="center" vertical="center" wrapText="1"/>
    </xf>
    <xf numFmtId="0" fontId="37" fillId="17" borderId="82" xfId="0" applyFont="1" applyFill="1" applyBorder="1" applyAlignment="1">
      <alignment horizontal="left" vertical="center" wrapText="1"/>
    </xf>
    <xf numFmtId="0" fontId="37" fillId="17" borderId="83" xfId="0" applyFont="1" applyFill="1" applyBorder="1" applyAlignment="1">
      <alignment horizontal="left" vertical="center" wrapText="1"/>
    </xf>
    <xf numFmtId="0" fontId="51" fillId="17" borderId="5" xfId="0" applyFont="1" applyFill="1" applyBorder="1" applyAlignment="1">
      <alignment horizontal="left" vertical="top" wrapText="1"/>
    </xf>
    <xf numFmtId="0" fontId="51" fillId="17" borderId="6" xfId="0" applyFont="1" applyFill="1" applyBorder="1" applyAlignment="1">
      <alignment horizontal="left" vertical="top" wrapText="1"/>
    </xf>
    <xf numFmtId="0" fontId="51" fillId="17" borderId="7" xfId="0" applyFont="1" applyFill="1" applyBorder="1" applyAlignment="1">
      <alignment horizontal="left" vertical="top" wrapText="1"/>
    </xf>
    <xf numFmtId="0" fontId="25" fillId="5" borderId="114" xfId="0" applyFont="1" applyFill="1" applyBorder="1" applyAlignment="1" applyProtection="1">
      <alignment horizontal="left" vertical="center"/>
      <protection locked="0"/>
    </xf>
    <xf numFmtId="0" fontId="25" fillId="5" borderId="115" xfId="0" applyFont="1" applyFill="1" applyBorder="1" applyAlignment="1" applyProtection="1">
      <alignment horizontal="left" vertical="center"/>
      <protection locked="0"/>
    </xf>
    <xf numFmtId="0" fontId="3" fillId="17" borderId="0" xfId="0" applyFont="1" applyFill="1" applyAlignment="1">
      <alignment horizontal="left" vertical="top" wrapText="1"/>
    </xf>
    <xf numFmtId="0" fontId="3" fillId="17" borderId="85" xfId="0" applyFont="1" applyFill="1" applyBorder="1" applyAlignment="1">
      <alignment horizontal="left" vertical="top" wrapText="1"/>
    </xf>
    <xf numFmtId="166" fontId="31" fillId="16" borderId="113" xfId="0" applyNumberFormat="1" applyFont="1" applyFill="1" applyBorder="1" applyAlignment="1">
      <alignment horizontal="left" vertical="center"/>
    </xf>
    <xf numFmtId="166" fontId="31" fillId="16" borderId="114" xfId="0" applyNumberFormat="1" applyFont="1" applyFill="1" applyBorder="1" applyAlignment="1">
      <alignment horizontal="left" vertical="center"/>
    </xf>
    <xf numFmtId="0" fontId="3" fillId="16" borderId="14" xfId="0" applyFont="1" applyFill="1" applyBorder="1" applyAlignment="1">
      <alignment horizontal="center"/>
    </xf>
    <xf numFmtId="0" fontId="3" fillId="16" borderId="12" xfId="0" applyFont="1" applyFill="1" applyBorder="1" applyAlignment="1">
      <alignment horizontal="center"/>
    </xf>
    <xf numFmtId="0" fontId="3" fillId="16" borderId="17" xfId="0" applyFont="1" applyFill="1" applyBorder="1" applyAlignment="1">
      <alignment horizontal="center"/>
    </xf>
    <xf numFmtId="0" fontId="32" fillId="0" borderId="5" xfId="0" applyFont="1" applyBorder="1" applyAlignment="1">
      <alignment horizontal="center"/>
    </xf>
    <xf numFmtId="0" fontId="32" fillId="0" borderId="6" xfId="0" applyFont="1" applyBorder="1" applyAlignment="1">
      <alignment horizontal="center"/>
    </xf>
    <xf numFmtId="0" fontId="32" fillId="0" borderId="94" xfId="0" applyFont="1" applyBorder="1" applyAlignment="1">
      <alignment horizontal="center"/>
    </xf>
    <xf numFmtId="0" fontId="25" fillId="5" borderId="0" xfId="0" applyFont="1" applyFill="1" applyAlignment="1">
      <alignment horizontal="center"/>
    </xf>
    <xf numFmtId="0" fontId="25" fillId="5" borderId="85" xfId="0" applyFont="1" applyFill="1" applyBorder="1" applyAlignment="1">
      <alignment horizontal="center"/>
    </xf>
    <xf numFmtId="1" fontId="3" fillId="0" borderId="37" xfId="0" applyNumberFormat="1" applyFont="1" applyBorder="1" applyAlignment="1" applyProtection="1">
      <alignment horizontal="left" vertical="center" wrapText="1"/>
      <protection locked="0"/>
    </xf>
    <xf numFmtId="1" fontId="3" fillId="0" borderId="12" xfId="0" applyNumberFormat="1" applyFont="1" applyBorder="1" applyAlignment="1" applyProtection="1">
      <alignment horizontal="left" vertical="center" wrapText="1"/>
      <protection locked="0"/>
    </xf>
    <xf numFmtId="1" fontId="3" fillId="0" borderId="38" xfId="0" applyNumberFormat="1" applyFont="1" applyBorder="1" applyAlignment="1" applyProtection="1">
      <alignment horizontal="left" vertical="center" wrapText="1"/>
      <protection locked="0"/>
    </xf>
    <xf numFmtId="0" fontId="33" fillId="0" borderId="0" xfId="0" applyFont="1" applyAlignment="1" applyProtection="1">
      <alignment horizontal="center" wrapText="1"/>
      <protection hidden="1"/>
    </xf>
    <xf numFmtId="0" fontId="33" fillId="0" borderId="85" xfId="0" applyFont="1" applyBorder="1" applyAlignment="1" applyProtection="1">
      <alignment horizontal="center" wrapText="1"/>
      <protection hidden="1"/>
    </xf>
    <xf numFmtId="0" fontId="33" fillId="17" borderId="14" xfId="0" applyFont="1" applyFill="1" applyBorder="1" applyAlignment="1" applyProtection="1">
      <alignment horizontal="center" vertical="center" wrapText="1"/>
      <protection hidden="1"/>
    </xf>
    <xf numFmtId="0" fontId="33" fillId="17" borderId="17" xfId="0" applyFont="1" applyFill="1" applyBorder="1" applyAlignment="1" applyProtection="1">
      <alignment horizontal="center" vertical="center" wrapText="1"/>
      <protection hidden="1"/>
    </xf>
    <xf numFmtId="0" fontId="31" fillId="16" borderId="14" xfId="0" applyFont="1" applyFill="1" applyBorder="1" applyAlignment="1">
      <alignment horizontal="center" vertical="center" wrapText="1"/>
    </xf>
    <xf numFmtId="0" fontId="31" fillId="16" borderId="17" xfId="0" applyFont="1" applyFill="1" applyBorder="1" applyAlignment="1">
      <alignment horizontal="center" vertical="center" wrapText="1"/>
    </xf>
    <xf numFmtId="49" fontId="57" fillId="0" borderId="108" xfId="8" applyNumberFormat="1" applyFont="1" applyBorder="1" applyAlignment="1" applyProtection="1">
      <alignment horizontal="left" vertical="top" wrapText="1"/>
      <protection locked="0"/>
    </xf>
    <xf numFmtId="49" fontId="57" fillId="0" borderId="34" xfId="8" applyNumberFormat="1" applyFont="1" applyBorder="1" applyAlignment="1" applyProtection="1">
      <alignment horizontal="left" vertical="top" wrapText="1"/>
      <protection locked="0"/>
    </xf>
    <xf numFmtId="49" fontId="57" fillId="0" borderId="102" xfId="8" applyNumberFormat="1" applyFont="1" applyBorder="1" applyAlignment="1" applyProtection="1">
      <alignment horizontal="left" vertical="top" wrapText="1"/>
      <protection locked="0"/>
    </xf>
    <xf numFmtId="0" fontId="35" fillId="0" borderId="51" xfId="8" applyFont="1" applyBorder="1" applyAlignment="1" applyProtection="1">
      <alignment horizontal="left" vertical="top" wrapText="1"/>
      <protection locked="0" hidden="1"/>
    </xf>
    <xf numFmtId="0" fontId="35" fillId="0" borderId="34" xfId="8" applyFont="1" applyBorder="1" applyAlignment="1" applyProtection="1">
      <alignment horizontal="left" vertical="top"/>
      <protection locked="0" hidden="1"/>
    </xf>
    <xf numFmtId="0" fontId="35" fillId="0" borderId="32" xfId="8" applyFont="1" applyBorder="1" applyAlignment="1" applyProtection="1">
      <alignment horizontal="left" vertical="top"/>
      <protection locked="0" hidden="1"/>
    </xf>
    <xf numFmtId="0" fontId="3" fillId="0" borderId="84" xfId="8" applyFont="1" applyBorder="1" applyAlignment="1" applyProtection="1">
      <alignment horizontal="left" vertical="top"/>
      <protection hidden="1"/>
    </xf>
    <xf numFmtId="0" fontId="3" fillId="0" borderId="0" xfId="8" applyFont="1" applyAlignment="1" applyProtection="1">
      <alignment horizontal="left" vertical="top"/>
      <protection hidden="1"/>
    </xf>
    <xf numFmtId="0" fontId="3" fillId="0" borderId="4" xfId="8" applyFont="1" applyBorder="1" applyAlignment="1" applyProtection="1">
      <alignment horizontal="left" vertical="top"/>
      <protection hidden="1"/>
    </xf>
    <xf numFmtId="0" fontId="3" fillId="0" borderId="0" xfId="0" applyFont="1" applyAlignment="1" applyProtection="1">
      <alignment horizontal="left" vertical="center" wrapText="1"/>
      <protection hidden="1"/>
    </xf>
    <xf numFmtId="0" fontId="3" fillId="0" borderId="63" xfId="0" applyFont="1" applyBorder="1" applyAlignment="1" applyProtection="1">
      <alignment horizontal="left" vertical="center" wrapText="1"/>
      <protection hidden="1"/>
    </xf>
    <xf numFmtId="0" fontId="3" fillId="0" borderId="0" xfId="8" applyFont="1" applyAlignment="1" applyProtection="1">
      <alignment horizontal="right" vertical="top" wrapText="1"/>
      <protection hidden="1"/>
    </xf>
    <xf numFmtId="0" fontId="3" fillId="0" borderId="85" xfId="8" applyFont="1" applyBorder="1" applyAlignment="1" applyProtection="1">
      <alignment horizontal="right" vertical="top" wrapText="1"/>
      <protection hidden="1"/>
    </xf>
    <xf numFmtId="0" fontId="3" fillId="0" borderId="84" xfId="8" applyFont="1" applyBorder="1" applyAlignment="1" applyProtection="1">
      <alignment horizontal="left" vertical="center" wrapText="1"/>
      <protection hidden="1"/>
    </xf>
    <xf numFmtId="0" fontId="3" fillId="0" borderId="0" xfId="8" applyFont="1" applyAlignment="1" applyProtection="1">
      <alignment horizontal="left" vertical="center" wrapText="1"/>
      <protection hidden="1"/>
    </xf>
    <xf numFmtId="0" fontId="3" fillId="0" borderId="85" xfId="8" applyFont="1" applyBorder="1" applyAlignment="1" applyProtection="1">
      <alignment horizontal="left" vertical="center" wrapText="1"/>
      <protection hidden="1"/>
    </xf>
    <xf numFmtId="49" fontId="35" fillId="0" borderId="108" xfId="8" applyNumberFormat="1" applyFont="1" applyBorder="1" applyAlignment="1" applyProtection="1">
      <alignment horizontal="left" vertical="top" wrapText="1"/>
      <protection locked="0"/>
    </xf>
    <xf numFmtId="49" fontId="35" fillId="0" borderId="34" xfId="8" applyNumberFormat="1" applyFont="1" applyBorder="1" applyAlignment="1" applyProtection="1">
      <alignment horizontal="left" vertical="top" wrapText="1"/>
      <protection locked="0"/>
    </xf>
    <xf numFmtId="49" fontId="35" fillId="0" borderId="102" xfId="8" applyNumberFormat="1" applyFont="1" applyBorder="1" applyAlignment="1" applyProtection="1">
      <alignment horizontal="left" vertical="top" wrapText="1"/>
      <protection locked="0"/>
    </xf>
    <xf numFmtId="0" fontId="51" fillId="9" borderId="25" xfId="10" applyFont="1" applyFill="1" applyBorder="1" applyAlignment="1" applyProtection="1">
      <alignment horizontal="center" vertical="center" wrapText="1"/>
      <protection hidden="1"/>
    </xf>
    <xf numFmtId="0" fontId="51" fillId="9" borderId="19" xfId="10" applyFont="1" applyFill="1" applyBorder="1" applyAlignment="1" applyProtection="1">
      <alignment horizontal="center" vertical="center" wrapText="1"/>
      <protection hidden="1"/>
    </xf>
    <xf numFmtId="0" fontId="51" fillId="9" borderId="116" xfId="10" applyFont="1" applyFill="1" applyBorder="1" applyAlignment="1" applyProtection="1">
      <alignment horizontal="center" vertical="center"/>
      <protection hidden="1"/>
    </xf>
    <xf numFmtId="0" fontId="51" fillId="9" borderId="118" xfId="10" applyFont="1" applyFill="1" applyBorder="1" applyAlignment="1" applyProtection="1">
      <alignment horizontal="center" vertical="center"/>
      <protection hidden="1"/>
    </xf>
    <xf numFmtId="0" fontId="3" fillId="0" borderId="84" xfId="8" applyFont="1" applyBorder="1" applyProtection="1">
      <protection hidden="1"/>
    </xf>
    <xf numFmtId="0" fontId="3" fillId="0" borderId="0" xfId="8" applyFont="1" applyProtection="1">
      <protection hidden="1"/>
    </xf>
    <xf numFmtId="0" fontId="3" fillId="0" borderId="85" xfId="8" applyFont="1" applyBorder="1" applyProtection="1">
      <protection hidden="1"/>
    </xf>
    <xf numFmtId="0" fontId="3" fillId="0" borderId="84" xfId="8" applyFont="1" applyBorder="1" applyAlignment="1" applyProtection="1">
      <alignment horizontal="left" vertical="top" wrapText="1"/>
      <protection hidden="1"/>
    </xf>
    <xf numFmtId="0" fontId="3" fillId="0" borderId="0" xfId="8" applyFont="1" applyAlignment="1" applyProtection="1">
      <alignment horizontal="left" vertical="top" wrapText="1"/>
      <protection hidden="1"/>
    </xf>
    <xf numFmtId="0" fontId="3" fillId="0" borderId="85" xfId="8" applyFont="1" applyBorder="1" applyAlignment="1" applyProtection="1">
      <alignment horizontal="left" vertical="top" wrapText="1"/>
      <protection hidden="1"/>
    </xf>
    <xf numFmtId="49" fontId="35" fillId="0" borderId="1" xfId="8" applyNumberFormat="1" applyFont="1" applyBorder="1" applyAlignment="1" applyProtection="1">
      <alignment horizontal="left" vertical="top" wrapText="1"/>
      <protection locked="0"/>
    </xf>
    <xf numFmtId="49" fontId="35" fillId="0" borderId="103" xfId="8" applyNumberFormat="1" applyFont="1" applyBorder="1" applyAlignment="1" applyProtection="1">
      <alignment horizontal="left" vertical="top" wrapText="1"/>
      <protection locked="0"/>
    </xf>
    <xf numFmtId="0" fontId="25" fillId="0" borderId="106" xfId="8" applyFont="1" applyBorder="1" applyAlignment="1" applyProtection="1">
      <alignment horizontal="left" vertical="center" wrapText="1"/>
      <protection hidden="1"/>
    </xf>
    <xf numFmtId="0" fontId="25" fillId="0" borderId="48" xfId="8" applyFont="1" applyBorder="1" applyAlignment="1" applyProtection="1">
      <alignment horizontal="left" vertical="center" wrapText="1"/>
      <protection hidden="1"/>
    </xf>
    <xf numFmtId="0" fontId="25" fillId="0" borderId="105" xfId="8" applyFont="1" applyBorder="1" applyAlignment="1" applyProtection="1">
      <alignment horizontal="left" vertical="center" wrapText="1"/>
      <protection hidden="1"/>
    </xf>
    <xf numFmtId="49" fontId="35" fillId="0" borderId="1" xfId="8" applyNumberFormat="1" applyFont="1" applyBorder="1" applyAlignment="1" applyProtection="1">
      <alignment vertical="center" wrapText="1"/>
      <protection locked="0"/>
    </xf>
    <xf numFmtId="49" fontId="42" fillId="0" borderId="1" xfId="2" applyNumberFormat="1" applyFont="1" applyBorder="1" applyAlignment="1">
      <alignment horizontal="left" vertical="center" wrapText="1"/>
      <protection locked="0"/>
    </xf>
    <xf numFmtId="49" fontId="41" fillId="0" borderId="1" xfId="8" applyNumberFormat="1" applyFont="1" applyBorder="1" applyAlignment="1" applyProtection="1">
      <alignment horizontal="left" vertical="center" wrapText="1"/>
      <protection locked="0"/>
    </xf>
    <xf numFmtId="0" fontId="3" fillId="0" borderId="84" xfId="8" applyFont="1" applyBorder="1" applyAlignment="1" applyProtection="1">
      <alignment horizontal="left"/>
      <protection hidden="1"/>
    </xf>
    <xf numFmtId="0" fontId="3" fillId="0" borderId="0" xfId="8" applyFont="1" applyAlignment="1" applyProtection="1">
      <alignment horizontal="left"/>
      <protection hidden="1"/>
    </xf>
    <xf numFmtId="0" fontId="3" fillId="0" borderId="85" xfId="8" applyFont="1" applyBorder="1" applyAlignment="1" applyProtection="1">
      <alignment horizontal="left"/>
      <protection hidden="1"/>
    </xf>
    <xf numFmtId="0" fontId="31" fillId="18" borderId="1" xfId="10" applyFont="1" applyFill="1" applyBorder="1" applyAlignment="1" applyProtection="1">
      <alignment horizontal="center" vertical="center" wrapText="1"/>
      <protection hidden="1"/>
    </xf>
    <xf numFmtId="0" fontId="31" fillId="18" borderId="103" xfId="10" applyFont="1" applyFill="1" applyBorder="1" applyAlignment="1" applyProtection="1">
      <alignment horizontal="center" vertical="center" wrapText="1"/>
      <protection hidden="1"/>
    </xf>
    <xf numFmtId="0" fontId="37" fillId="0" borderId="84" xfId="8" applyFont="1" applyBorder="1" applyAlignment="1" applyProtection="1">
      <alignment horizontal="left" vertical="center" wrapText="1"/>
      <protection hidden="1"/>
    </xf>
    <xf numFmtId="0" fontId="37" fillId="0" borderId="0" xfId="8" applyFont="1" applyAlignment="1" applyProtection="1">
      <alignment horizontal="left" vertical="center" wrapText="1"/>
      <protection hidden="1"/>
    </xf>
    <xf numFmtId="49" fontId="3" fillId="0" borderId="84" xfId="8" applyNumberFormat="1" applyFont="1" applyBorder="1" applyAlignment="1">
      <alignment horizontal="left" vertical="top" wrapText="1"/>
    </xf>
    <xf numFmtId="49" fontId="3" fillId="0" borderId="0" xfId="8" applyNumberFormat="1" applyFont="1" applyAlignment="1">
      <alignment horizontal="left" vertical="top" wrapText="1"/>
    </xf>
    <xf numFmtId="49" fontId="3" fillId="0" borderId="106" xfId="8" applyNumberFormat="1" applyFont="1" applyBorder="1" applyAlignment="1">
      <alignment horizontal="left" vertical="top" wrapText="1"/>
    </xf>
    <xf numFmtId="49" fontId="3" fillId="0" borderId="48" xfId="8" applyNumberFormat="1" applyFont="1" applyBorder="1" applyAlignment="1">
      <alignment horizontal="left" vertical="top" wrapText="1"/>
    </xf>
    <xf numFmtId="0" fontId="56" fillId="0" borderId="0" xfId="0" applyFont="1" applyAlignment="1" applyProtection="1">
      <alignment horizontal="center" vertical="center" wrapText="1"/>
      <protection hidden="1"/>
    </xf>
    <xf numFmtId="0" fontId="37" fillId="0" borderId="0" xfId="0" applyFont="1" applyAlignment="1" applyProtection="1">
      <alignment horizontal="left" vertical="center" wrapText="1"/>
      <protection hidden="1"/>
    </xf>
    <xf numFmtId="0" fontId="33" fillId="0" borderId="0" xfId="0" applyFont="1" applyAlignment="1" applyProtection="1">
      <alignment horizontal="left" vertical="center" wrapText="1"/>
      <protection hidden="1"/>
    </xf>
    <xf numFmtId="0" fontId="3" fillId="0" borderId="106" xfId="8" applyFont="1" applyBorder="1" applyAlignment="1" applyProtection="1">
      <alignment horizontal="left" vertical="top" wrapText="1"/>
      <protection hidden="1"/>
    </xf>
    <xf numFmtId="0" fontId="3" fillId="0" borderId="48" xfId="8" applyFont="1" applyBorder="1" applyAlignment="1" applyProtection="1">
      <alignment horizontal="left" vertical="top" wrapText="1"/>
      <protection hidden="1"/>
    </xf>
    <xf numFmtId="0" fontId="3" fillId="0" borderId="105" xfId="8" applyFont="1" applyBorder="1" applyAlignment="1" applyProtection="1">
      <alignment horizontal="left" vertical="top" wrapText="1"/>
      <protection hidden="1"/>
    </xf>
    <xf numFmtId="49" fontId="35" fillId="0" borderId="107" xfId="8" applyNumberFormat="1" applyFont="1" applyBorder="1" applyAlignment="1" applyProtection="1">
      <alignment horizontal="left" vertical="top" wrapText="1"/>
      <protection locked="0"/>
    </xf>
    <xf numFmtId="49" fontId="35" fillId="0" borderId="1" xfId="8" applyNumberFormat="1" applyFont="1" applyBorder="1" applyAlignment="1" applyProtection="1">
      <alignment horizontal="left" vertical="center" wrapText="1"/>
      <protection locked="0"/>
    </xf>
    <xf numFmtId="49" fontId="35" fillId="0" borderId="64" xfId="8" applyNumberFormat="1" applyFont="1" applyBorder="1" applyAlignment="1" applyProtection="1">
      <alignment horizontal="left" vertical="center" wrapText="1"/>
      <protection locked="0"/>
    </xf>
    <xf numFmtId="0" fontId="53" fillId="0" borderId="84" xfId="8" applyFont="1" applyBorder="1" applyAlignment="1" applyProtection="1">
      <alignment horizontal="left" vertical="center" wrapText="1"/>
      <protection hidden="1"/>
    </xf>
    <xf numFmtId="0" fontId="53" fillId="0" borderId="0" xfId="8" applyFont="1" applyAlignment="1" applyProtection="1">
      <alignment horizontal="left" vertical="center" wrapText="1"/>
      <protection hidden="1"/>
    </xf>
    <xf numFmtId="0" fontId="53" fillId="0" borderId="85" xfId="8" applyFont="1" applyBorder="1" applyAlignment="1" applyProtection="1">
      <alignment horizontal="left" vertical="center" wrapText="1"/>
      <protection hidden="1"/>
    </xf>
    <xf numFmtId="49" fontId="36" fillId="0" borderId="18" xfId="8" applyNumberFormat="1" applyFont="1" applyBorder="1" applyAlignment="1" applyProtection="1">
      <alignment horizontal="left" vertical="center" wrapText="1"/>
      <protection locked="0"/>
    </xf>
    <xf numFmtId="49" fontId="36" fillId="0" borderId="34" xfId="8" applyNumberFormat="1" applyFont="1" applyBorder="1" applyAlignment="1" applyProtection="1">
      <alignment horizontal="left" vertical="center" wrapText="1"/>
      <protection locked="0"/>
    </xf>
    <xf numFmtId="49" fontId="36" fillId="0" borderId="102" xfId="8" applyNumberFormat="1" applyFont="1" applyBorder="1" applyAlignment="1" applyProtection="1">
      <alignment horizontal="left" vertical="center" wrapText="1"/>
      <protection locked="0"/>
    </xf>
    <xf numFmtId="0" fontId="36" fillId="17" borderId="18" xfId="8" applyFont="1" applyFill="1" applyBorder="1" applyAlignment="1">
      <alignment horizontal="left" vertical="center" wrapText="1"/>
    </xf>
    <xf numFmtId="0" fontId="36" fillId="17" borderId="34" xfId="8" applyFont="1" applyFill="1" applyBorder="1" applyAlignment="1">
      <alignment horizontal="left" vertical="center" wrapText="1"/>
    </xf>
    <xf numFmtId="0" fontId="36" fillId="17" borderId="102" xfId="8" applyFont="1" applyFill="1" applyBorder="1" applyAlignment="1">
      <alignment horizontal="left" vertical="center" wrapText="1"/>
    </xf>
    <xf numFmtId="0" fontId="85" fillId="0" borderId="0" xfId="0" applyFont="1" applyAlignment="1" applyProtection="1">
      <alignment horizontal="left" vertical="center" wrapText="1"/>
      <protection hidden="1"/>
    </xf>
    <xf numFmtId="0" fontId="85" fillId="0" borderId="162" xfId="0" applyFont="1" applyBorder="1" applyAlignment="1" applyProtection="1">
      <alignment horizontal="left" vertical="center" wrapText="1"/>
      <protection hidden="1"/>
    </xf>
    <xf numFmtId="0" fontId="84" fillId="0" borderId="161"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6" borderId="0" xfId="0" applyFont="1" applyFill="1" applyAlignment="1" applyProtection="1">
      <alignment horizontal="left" vertical="center" wrapText="1"/>
      <protection hidden="1"/>
    </xf>
    <xf numFmtId="0" fontId="3" fillId="5" borderId="15"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16" fillId="16" borderId="14" xfId="2" applyFont="1" applyFill="1" applyBorder="1" applyAlignment="1" applyProtection="1">
      <alignment horizontal="center" vertical="center"/>
    </xf>
    <xf numFmtId="0" fontId="16" fillId="16" borderId="12" xfId="2" applyFont="1" applyFill="1" applyBorder="1" applyAlignment="1" applyProtection="1">
      <alignment horizontal="center" vertical="center"/>
    </xf>
    <xf numFmtId="0" fontId="16" fillId="16" borderId="17" xfId="2" applyFont="1" applyFill="1" applyBorder="1" applyAlignment="1" applyProtection="1">
      <alignment horizontal="center" vertical="center"/>
    </xf>
    <xf numFmtId="0" fontId="3" fillId="5" borderId="15"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4"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0" borderId="0" xfId="18" applyFont="1" applyAlignment="1" applyProtection="1">
      <alignment horizontal="left" vertical="top" wrapText="1"/>
      <protection hidden="1"/>
    </xf>
    <xf numFmtId="0" fontId="3" fillId="0" borderId="84" xfId="18" applyFont="1" applyBorder="1" applyAlignment="1" applyProtection="1">
      <alignment horizontal="left" vertical="center" wrapText="1"/>
      <protection hidden="1"/>
    </xf>
    <xf numFmtId="0" fontId="36" fillId="0" borderId="84" xfId="18" applyFont="1" applyBorder="1" applyAlignment="1" applyProtection="1">
      <alignment horizontal="left" vertical="center" wrapText="1"/>
      <protection hidden="1"/>
    </xf>
    <xf numFmtId="0" fontId="36" fillId="0" borderId="0" xfId="18" applyFont="1" applyAlignment="1" applyProtection="1">
      <alignment horizontal="left" vertical="center" wrapText="1"/>
      <protection hidden="1"/>
    </xf>
    <xf numFmtId="0" fontId="36" fillId="0" borderId="85" xfId="18" applyFont="1" applyBorder="1" applyAlignment="1" applyProtection="1">
      <alignment horizontal="left" vertical="center" wrapText="1"/>
      <protection hidden="1"/>
    </xf>
    <xf numFmtId="0" fontId="35" fillId="0" borderId="1" xfId="18" applyFont="1" applyBorder="1" applyAlignment="1" applyProtection="1">
      <alignment horizontal="left" vertical="center" wrapText="1"/>
      <protection hidden="1"/>
    </xf>
    <xf numFmtId="0" fontId="35" fillId="0" borderId="103" xfId="18" applyFont="1" applyBorder="1" applyAlignment="1" applyProtection="1">
      <alignment horizontal="left" vertical="center" wrapText="1"/>
      <protection hidden="1"/>
    </xf>
    <xf numFmtId="0" fontId="25" fillId="0" borderId="18" xfId="17" applyFont="1" applyBorder="1" applyAlignment="1" applyProtection="1">
      <alignment horizontal="left" vertical="top" wrapText="1"/>
      <protection locked="0"/>
    </xf>
    <xf numFmtId="0" fontId="25" fillId="0" borderId="34" xfId="17" applyFont="1" applyBorder="1" applyAlignment="1" applyProtection="1">
      <alignment horizontal="left" vertical="top" wrapText="1"/>
      <protection locked="0"/>
    </xf>
    <xf numFmtId="0" fontId="25" fillId="0" borderId="102" xfId="17" applyFont="1" applyBorder="1" applyAlignment="1" applyProtection="1">
      <alignment horizontal="left" vertical="top" wrapText="1"/>
      <protection locked="0"/>
    </xf>
    <xf numFmtId="0" fontId="3" fillId="0" borderId="84" xfId="18" applyFont="1" applyBorder="1" applyAlignment="1" applyProtection="1">
      <alignment horizontal="left" vertical="top" wrapText="1"/>
      <protection hidden="1"/>
    </xf>
    <xf numFmtId="0" fontId="34" fillId="18" borderId="62" xfId="17" applyFont="1" applyFill="1" applyBorder="1" applyAlignment="1" applyProtection="1">
      <alignment horizontal="left" vertical="top" wrapText="1"/>
      <protection hidden="1"/>
    </xf>
    <xf numFmtId="0" fontId="34" fillId="18" borderId="0" xfId="17" applyFont="1" applyFill="1" applyAlignment="1" applyProtection="1">
      <alignment horizontal="left" vertical="top" wrapText="1"/>
      <protection hidden="1"/>
    </xf>
    <xf numFmtId="0" fontId="34" fillId="18" borderId="63" xfId="17" applyFont="1" applyFill="1" applyBorder="1" applyAlignment="1" applyProtection="1">
      <alignment horizontal="left" vertical="top" wrapText="1"/>
      <protection hidden="1"/>
    </xf>
    <xf numFmtId="0" fontId="25" fillId="0" borderId="27" xfId="17" applyFont="1" applyBorder="1" applyAlignment="1" applyProtection="1">
      <alignment horizontal="left" vertical="top" wrapText="1"/>
      <protection locked="0"/>
    </xf>
    <xf numFmtId="0" fontId="25" fillId="0" borderId="48" xfId="17" applyFont="1" applyBorder="1" applyAlignment="1" applyProtection="1">
      <alignment horizontal="left" vertical="top" wrapText="1"/>
      <protection locked="0"/>
    </xf>
    <xf numFmtId="0" fontId="25" fillId="0" borderId="105" xfId="17" applyFont="1" applyBorder="1" applyAlignment="1" applyProtection="1">
      <alignment horizontal="left" vertical="top" wrapText="1"/>
      <protection locked="0"/>
    </xf>
    <xf numFmtId="0" fontId="25" fillId="0" borderId="84" xfId="17" applyFont="1" applyBorder="1" applyAlignment="1" applyProtection="1">
      <alignment horizontal="left" vertical="center" wrapText="1"/>
      <protection hidden="1"/>
    </xf>
    <xf numFmtId="0" fontId="25" fillId="0" borderId="63" xfId="17" applyFont="1" applyBorder="1" applyAlignment="1" applyProtection="1">
      <alignment horizontal="left" vertical="center" wrapText="1"/>
      <protection hidden="1"/>
    </xf>
    <xf numFmtId="0" fontId="15" fillId="0" borderId="106" xfId="17" applyFont="1" applyBorder="1" applyAlignment="1" applyProtection="1">
      <alignment horizontal="center" vertical="center" wrapText="1"/>
      <protection hidden="1"/>
    </xf>
    <xf numFmtId="0" fontId="15" fillId="0" borderId="48" xfId="17" applyFont="1" applyBorder="1" applyAlignment="1" applyProtection="1">
      <alignment horizontal="center" vertical="center" wrapText="1"/>
      <protection hidden="1"/>
    </xf>
    <xf numFmtId="0" fontId="15" fillId="0" borderId="105" xfId="17" applyFont="1" applyBorder="1" applyAlignment="1" applyProtection="1">
      <alignment horizontal="center" vertical="center" wrapText="1"/>
      <protection hidden="1"/>
    </xf>
    <xf numFmtId="0" fontId="25" fillId="0" borderId="108" xfId="17" applyFont="1" applyBorder="1" applyAlignment="1" applyProtection="1">
      <alignment horizontal="center" vertical="top" wrapText="1"/>
      <protection hidden="1"/>
    </xf>
    <xf numFmtId="0" fontId="25" fillId="0" borderId="34" xfId="17" applyFont="1" applyBorder="1" applyAlignment="1" applyProtection="1">
      <alignment horizontal="center" vertical="top" wrapText="1"/>
      <protection hidden="1"/>
    </xf>
    <xf numFmtId="0" fontId="25" fillId="0" borderId="102" xfId="17" applyFont="1" applyBorder="1" applyAlignment="1" applyProtection="1">
      <alignment horizontal="center" vertical="top" wrapText="1"/>
      <protection hidden="1"/>
    </xf>
    <xf numFmtId="0" fontId="25" fillId="0" borderId="1" xfId="17" applyFont="1" applyBorder="1" applyAlignment="1" applyProtection="1">
      <alignment horizontal="left" vertical="top" wrapText="1"/>
      <protection locked="0"/>
    </xf>
    <xf numFmtId="0" fontId="25" fillId="0" borderId="103" xfId="17" applyFont="1" applyBorder="1" applyAlignment="1" applyProtection="1">
      <alignment horizontal="left" vertical="top" wrapText="1"/>
      <protection locked="0"/>
    </xf>
    <xf numFmtId="0" fontId="70" fillId="0" borderId="106"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105" xfId="12" applyFont="1" applyBorder="1" applyAlignment="1" applyProtection="1">
      <alignment horizontal="center" vertical="center" wrapText="1"/>
      <protection hidden="1"/>
    </xf>
    <xf numFmtId="0" fontId="45" fillId="0" borderId="107" xfId="17" applyFont="1" applyBorder="1" applyAlignment="1" applyProtection="1">
      <alignment horizontal="left" vertical="top" wrapText="1"/>
      <protection hidden="1"/>
    </xf>
    <xf numFmtId="0" fontId="33" fillId="0" borderId="1" xfId="18" applyFont="1" applyBorder="1" applyAlignment="1" applyProtection="1">
      <alignment horizontal="center" vertical="center"/>
      <protection locked="0"/>
    </xf>
    <xf numFmtId="0" fontId="19" fillId="0" borderId="61" xfId="18" applyFont="1" applyBorder="1" applyAlignment="1" applyProtection="1">
      <alignment horizontal="left" vertical="top"/>
      <protection locked="0"/>
    </xf>
    <xf numFmtId="0" fontId="19" fillId="0" borderId="47" xfId="18" applyFont="1" applyBorder="1" applyAlignment="1" applyProtection="1">
      <alignment horizontal="left" vertical="top"/>
      <protection locked="0"/>
    </xf>
    <xf numFmtId="0" fontId="19" fillId="0" borderId="104" xfId="18" applyFont="1" applyBorder="1" applyAlignment="1" applyProtection="1">
      <alignment horizontal="left" vertical="top"/>
      <protection locked="0"/>
    </xf>
    <xf numFmtId="0" fontId="19" fillId="0" borderId="27" xfId="18" applyFont="1" applyBorder="1" applyAlignment="1" applyProtection="1">
      <alignment horizontal="left" vertical="top"/>
      <protection locked="0"/>
    </xf>
    <xf numFmtId="0" fontId="19" fillId="0" borderId="48" xfId="18" applyFont="1" applyBorder="1" applyAlignment="1" applyProtection="1">
      <alignment horizontal="left" vertical="top"/>
      <protection locked="0"/>
    </xf>
    <xf numFmtId="0" fontId="19" fillId="0" borderId="105" xfId="18" applyFont="1" applyBorder="1" applyAlignment="1" applyProtection="1">
      <alignment horizontal="left" vertical="top"/>
      <protection locked="0"/>
    </xf>
    <xf numFmtId="0" fontId="3" fillId="0" borderId="0" xfId="18" applyFont="1" applyAlignment="1" applyProtection="1">
      <alignment vertical="center" wrapText="1"/>
      <protection hidden="1"/>
    </xf>
    <xf numFmtId="0" fontId="70" fillId="0" borderId="108"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102" xfId="17" applyFont="1" applyBorder="1" applyAlignment="1" applyProtection="1">
      <alignment horizontal="center" vertical="top" wrapText="1"/>
      <protection hidden="1"/>
    </xf>
    <xf numFmtId="0" fontId="45" fillId="0" borderId="109" xfId="17" applyFont="1" applyBorder="1" applyAlignment="1" applyProtection="1">
      <alignment horizontal="left" vertical="top" wrapText="1"/>
      <protection hidden="1"/>
    </xf>
    <xf numFmtId="0" fontId="33" fillId="0" borderId="20" xfId="18" applyFont="1" applyBorder="1" applyAlignment="1" applyProtection="1">
      <alignment horizontal="center" vertical="center"/>
      <protection locked="0"/>
    </xf>
    <xf numFmtId="0" fontId="19" fillId="0" borderId="62" xfId="18" applyFont="1" applyBorder="1" applyAlignment="1" applyProtection="1">
      <alignment horizontal="left" vertical="top"/>
      <protection locked="0"/>
    </xf>
    <xf numFmtId="0" fontId="19" fillId="0" borderId="0" xfId="18" applyFont="1" applyAlignment="1" applyProtection="1">
      <alignment horizontal="left" vertical="top"/>
      <protection locked="0"/>
    </xf>
    <xf numFmtId="0" fontId="19" fillId="0" borderId="85" xfId="18" applyFont="1" applyBorder="1" applyAlignment="1" applyProtection="1">
      <alignment horizontal="left" vertical="top"/>
      <protection locked="0"/>
    </xf>
    <xf numFmtId="0" fontId="3" fillId="0" borderId="0" xfId="18" applyFont="1" applyAlignment="1" applyProtection="1">
      <alignment horizontal="left" vertical="center"/>
      <protection hidden="1"/>
    </xf>
    <xf numFmtId="0" fontId="19" fillId="0" borderId="18" xfId="18" applyFont="1" applyBorder="1" applyAlignment="1" applyProtection="1">
      <alignment horizontal="left" vertical="top"/>
      <protection locked="0"/>
    </xf>
    <xf numFmtId="0" fontId="19" fillId="0" borderId="34" xfId="18" applyFont="1" applyBorder="1" applyAlignment="1" applyProtection="1">
      <alignment horizontal="left" vertical="top"/>
      <protection locked="0"/>
    </xf>
    <xf numFmtId="0" fontId="19" fillId="0" borderId="102" xfId="18" applyFont="1" applyBorder="1" applyAlignment="1" applyProtection="1">
      <alignment horizontal="left" vertical="top"/>
      <protection locked="0"/>
    </xf>
    <xf numFmtId="2" fontId="3" fillId="0" borderId="1" xfId="18" applyNumberFormat="1" applyFont="1" applyBorder="1" applyAlignment="1" applyProtection="1">
      <alignment horizontal="center" vertical="center" wrapText="1"/>
      <protection locked="0"/>
    </xf>
    <xf numFmtId="49" fontId="3" fillId="0" borderId="18" xfId="18" applyNumberFormat="1" applyFont="1" applyBorder="1" applyAlignment="1" applyProtection="1">
      <alignment horizontal="center" vertical="center" wrapText="1"/>
      <protection locked="0"/>
    </xf>
    <xf numFmtId="49" fontId="3" fillId="0" borderId="34" xfId="18" applyNumberFormat="1" applyFont="1" applyBorder="1" applyAlignment="1" applyProtection="1">
      <alignment horizontal="center" vertical="center" wrapText="1"/>
      <protection locked="0"/>
    </xf>
    <xf numFmtId="49" fontId="3" fillId="0" borderId="30" xfId="18" applyNumberFormat="1" applyFont="1" applyBorder="1" applyAlignment="1" applyProtection="1">
      <alignment horizontal="center" vertical="center" wrapText="1"/>
      <protection locked="0"/>
    </xf>
    <xf numFmtId="172" fontId="3" fillId="0" borderId="18" xfId="18" applyNumberFormat="1" applyFont="1" applyBorder="1" applyAlignment="1" applyProtection="1">
      <alignment horizontal="center" vertical="center" wrapText="1"/>
      <protection locked="0"/>
    </xf>
    <xf numFmtId="172" fontId="3" fillId="0" borderId="30" xfId="18" applyNumberFormat="1" applyFont="1" applyBorder="1" applyAlignment="1" applyProtection="1">
      <alignment horizontal="center" vertical="center" wrapText="1"/>
      <protection locked="0"/>
    </xf>
    <xf numFmtId="0" fontId="25" fillId="5" borderId="1" xfId="17" applyFont="1" applyFill="1" applyBorder="1" applyAlignment="1" applyProtection="1">
      <alignment horizontal="left" vertical="center" wrapText="1"/>
      <protection hidden="1"/>
    </xf>
    <xf numFmtId="0" fontId="25" fillId="5" borderId="103" xfId="17" applyFont="1" applyFill="1" applyBorder="1" applyAlignment="1" applyProtection="1">
      <alignment horizontal="left" vertical="center" wrapText="1"/>
      <protection hidden="1"/>
    </xf>
    <xf numFmtId="49" fontId="74" fillId="0" borderId="107"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103" xfId="18" applyNumberFormat="1" applyFont="1" applyBorder="1" applyAlignment="1" applyProtection="1">
      <alignment horizontal="left" vertical="top" wrapText="1"/>
      <protection locked="0"/>
    </xf>
    <xf numFmtId="49" fontId="3" fillId="0" borderId="107" xfId="18" applyNumberFormat="1" applyFont="1" applyBorder="1" applyAlignment="1" applyProtection="1">
      <alignment horizontal="left" vertical="top" wrapText="1"/>
      <protection locked="0"/>
    </xf>
    <xf numFmtId="49" fontId="3" fillId="0" borderId="1" xfId="18" applyNumberFormat="1" applyFont="1" applyBorder="1" applyAlignment="1" applyProtection="1">
      <alignment horizontal="left" vertical="top" wrapText="1"/>
      <protection locked="0"/>
    </xf>
    <xf numFmtId="49" fontId="3" fillId="0" borderId="103" xfId="18" applyNumberFormat="1" applyFont="1" applyBorder="1" applyAlignment="1" applyProtection="1">
      <alignment horizontal="left" vertical="top" wrapText="1"/>
      <protection locked="0"/>
    </xf>
    <xf numFmtId="49" fontId="3" fillId="0" borderId="107" xfId="18" applyNumberFormat="1" applyFont="1" applyBorder="1" applyAlignment="1" applyProtection="1">
      <alignment horizontal="left" vertical="top" wrapText="1"/>
      <protection hidden="1"/>
    </xf>
    <xf numFmtId="49" fontId="3" fillId="0" borderId="1" xfId="18" applyNumberFormat="1" applyFont="1" applyBorder="1" applyAlignment="1" applyProtection="1">
      <alignment horizontal="left" vertical="top" wrapText="1"/>
      <protection hidden="1"/>
    </xf>
    <xf numFmtId="49" fontId="3" fillId="0" borderId="103" xfId="18" applyNumberFormat="1" applyFont="1" applyBorder="1" applyAlignment="1" applyProtection="1">
      <alignment horizontal="left" vertical="top" wrapText="1"/>
      <protection hidden="1"/>
    </xf>
  </cellXfs>
  <cellStyles count="21">
    <cellStyle name="Comma" xfId="1" builtinId="3"/>
    <cellStyle name="Comma 2" xfId="16" xr:uid="{198090A5-DB3D-4717-AFBE-53328CBC628A}"/>
    <cellStyle name="Hyperlink" xfId="2" builtinId="8"/>
    <cellStyle name="Hyperlink 2" xfId="14" xr:uid="{B608BFAC-8FA7-4597-AFD4-5670769BA40C}"/>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4" xfId="8" xr:uid="{3004391E-675B-4EBB-9A84-B2A10F374D8B}"/>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83">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fgColor theme="0"/>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theme="0" tint="-0.34998626667073579"/>
      </font>
      <fill>
        <patternFill>
          <bgColor theme="0" tint="-0.34998626667073579"/>
        </patternFill>
      </fill>
    </dxf>
    <dxf>
      <font>
        <b val="0"/>
        <i val="0"/>
        <strike val="0"/>
        <color rgb="FFFF0000"/>
      </font>
      <fill>
        <patternFill>
          <bgColor theme="5" tint="0.79998168889431442"/>
        </patternFill>
      </fill>
    </dxf>
    <dxf>
      <font>
        <color rgb="FFFF0000"/>
      </font>
      <fill>
        <patternFill>
          <bgColor theme="5" tint="0.79998168889431442"/>
        </patternFill>
      </fill>
    </dxf>
  </dxfs>
  <tableStyles count="0" defaultTableStyle="TableStyleMedium9" defaultPivotStyle="PivotStyleLight16"/>
  <colors>
    <mruColors>
      <color rgb="FF9BBB59"/>
      <color rgb="FFE26B0A"/>
      <color rgb="FFF79646"/>
      <color rgb="FFC0504D"/>
      <color rgb="FF00B050"/>
      <color rgb="FFCAF2E1"/>
      <color rgb="FF2DAE76"/>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2</xdr:col>
      <xdr:colOff>63499</xdr:colOff>
      <xdr:row>12</xdr:row>
      <xdr:rowOff>119780</xdr:rowOff>
    </xdr:from>
    <xdr:ext cx="8499326" cy="461245"/>
    <xdr:pic>
      <xdr:nvPicPr>
        <xdr:cNvPr id="3" name="Picture 2">
          <a:extLst>
            <a:ext uri="{FF2B5EF4-FFF2-40B4-BE49-F238E27FC236}">
              <a16:creationId xmlns:a16="http://schemas.microsoft.com/office/drawing/2014/main" id="{C9A04227-1CC8-4FB2-BB7D-6261A66512F4}"/>
            </a:ext>
          </a:extLst>
        </xdr:cNvPr>
        <xdr:cNvPicPr>
          <a:picLocks noChangeAspect="1"/>
        </xdr:cNvPicPr>
      </xdr:nvPicPr>
      <xdr:blipFill>
        <a:blip xmlns:r="http://schemas.openxmlformats.org/officeDocument/2006/relationships" r:embed="rId2"/>
        <a:stretch>
          <a:fillRect/>
        </a:stretch>
      </xdr:blipFill>
      <xdr:spPr>
        <a:xfrm>
          <a:off x="530224" y="3501155"/>
          <a:ext cx="8499326" cy="461245"/>
        </a:xfrm>
        <a:prstGeom prst="rect">
          <a:avLst/>
        </a:prstGeom>
      </xdr:spPr>
    </xdr:pic>
    <xdr:clientData/>
  </xdr:oneCellAnchor>
  <xdr:oneCellAnchor>
    <xdr:from>
      <xdr:col>2</xdr:col>
      <xdr:colOff>38101</xdr:colOff>
      <xdr:row>17</xdr:row>
      <xdr:rowOff>69851</xdr:rowOff>
    </xdr:from>
    <xdr:ext cx="9582150" cy="841864"/>
    <xdr:pic>
      <xdr:nvPicPr>
        <xdr:cNvPr id="6" name="Picture 5">
          <a:extLst>
            <a:ext uri="{FF2B5EF4-FFF2-40B4-BE49-F238E27FC236}">
              <a16:creationId xmlns:a16="http://schemas.microsoft.com/office/drawing/2014/main" id="{95617C2B-AA30-44E3-A763-A3837E9F904E}"/>
            </a:ext>
          </a:extLst>
        </xdr:cNvPr>
        <xdr:cNvPicPr>
          <a:picLocks noChangeAspect="1"/>
        </xdr:cNvPicPr>
      </xdr:nvPicPr>
      <xdr:blipFill>
        <a:blip xmlns:r="http://schemas.openxmlformats.org/officeDocument/2006/relationships" r:embed="rId3"/>
        <a:stretch>
          <a:fillRect/>
        </a:stretch>
      </xdr:blipFill>
      <xdr:spPr>
        <a:xfrm>
          <a:off x="533401" y="4521201"/>
          <a:ext cx="10058400" cy="829164"/>
        </a:xfrm>
        <a:prstGeom prst="rect">
          <a:avLst/>
        </a:prstGeom>
      </xdr:spPr>
    </xdr:pic>
    <xdr:clientData/>
  </xdr:oneCellAnchor>
  <xdr:oneCellAnchor>
    <xdr:from>
      <xdr:col>2</xdr:col>
      <xdr:colOff>76200</xdr:colOff>
      <xdr:row>23</xdr:row>
      <xdr:rowOff>117475</xdr:rowOff>
    </xdr:from>
    <xdr:ext cx="3473450" cy="912406"/>
    <xdr:pic>
      <xdr:nvPicPr>
        <xdr:cNvPr id="7" name="Picture 6">
          <a:extLst>
            <a:ext uri="{FF2B5EF4-FFF2-40B4-BE49-F238E27FC236}">
              <a16:creationId xmlns:a16="http://schemas.microsoft.com/office/drawing/2014/main" id="{5A4CF593-A7AA-4DB1-91C7-1CEF3782C076}"/>
            </a:ext>
          </a:extLst>
        </xdr:cNvPr>
        <xdr:cNvPicPr>
          <a:picLocks noChangeAspect="1"/>
        </xdr:cNvPicPr>
      </xdr:nvPicPr>
      <xdr:blipFill>
        <a:blip xmlns:r="http://schemas.openxmlformats.org/officeDocument/2006/relationships" r:embed="rId4"/>
        <a:stretch>
          <a:fillRect/>
        </a:stretch>
      </xdr:blipFill>
      <xdr:spPr>
        <a:xfrm>
          <a:off x="571500" y="6143625"/>
          <a:ext cx="3632200" cy="902881"/>
        </a:xfrm>
        <a:prstGeom prst="rect">
          <a:avLst/>
        </a:prstGeom>
      </xdr:spPr>
    </xdr:pic>
    <xdr:clientData/>
  </xdr:oneCellAnchor>
  <xdr:oneCellAnchor>
    <xdr:from>
      <xdr:col>2</xdr:col>
      <xdr:colOff>57150</xdr:colOff>
      <xdr:row>30</xdr:row>
      <xdr:rowOff>50800</xdr:rowOff>
    </xdr:from>
    <xdr:ext cx="4787274" cy="860319"/>
    <xdr:pic>
      <xdr:nvPicPr>
        <xdr:cNvPr id="8" name="Picture 7">
          <a:extLst>
            <a:ext uri="{FF2B5EF4-FFF2-40B4-BE49-F238E27FC236}">
              <a16:creationId xmlns:a16="http://schemas.microsoft.com/office/drawing/2014/main" id="{850B3510-43EE-4BBA-A3FB-FDA8C7393DC6}"/>
            </a:ext>
          </a:extLst>
        </xdr:cNvPr>
        <xdr:cNvPicPr>
          <a:picLocks noChangeAspect="1"/>
        </xdr:cNvPicPr>
      </xdr:nvPicPr>
      <xdr:blipFill>
        <a:blip xmlns:r="http://schemas.openxmlformats.org/officeDocument/2006/relationships" r:embed="rId5"/>
        <a:stretch>
          <a:fillRect/>
        </a:stretch>
      </xdr:blipFill>
      <xdr:spPr>
        <a:xfrm>
          <a:off x="552450" y="8261350"/>
          <a:ext cx="5009524" cy="847619"/>
        </a:xfrm>
        <a:prstGeom prst="rect">
          <a:avLst/>
        </a:prstGeom>
      </xdr:spPr>
    </xdr:pic>
    <xdr:clientData/>
  </xdr:oneCellAnchor>
  <xdr:oneCellAnchor>
    <xdr:from>
      <xdr:col>2</xdr:col>
      <xdr:colOff>53975</xdr:colOff>
      <xdr:row>37</xdr:row>
      <xdr:rowOff>41275</xdr:rowOff>
    </xdr:from>
    <xdr:ext cx="6213475" cy="929632"/>
    <xdr:pic>
      <xdr:nvPicPr>
        <xdr:cNvPr id="9" name="Picture 8">
          <a:extLst>
            <a:ext uri="{FF2B5EF4-FFF2-40B4-BE49-F238E27FC236}">
              <a16:creationId xmlns:a16="http://schemas.microsoft.com/office/drawing/2014/main" id="{3531A767-26D8-4FA3-A3B4-2888E067D3A0}"/>
            </a:ext>
          </a:extLst>
        </xdr:cNvPr>
        <xdr:cNvPicPr>
          <a:picLocks noChangeAspect="1"/>
        </xdr:cNvPicPr>
      </xdr:nvPicPr>
      <xdr:blipFill>
        <a:blip xmlns:r="http://schemas.openxmlformats.org/officeDocument/2006/relationships" r:embed="rId6"/>
        <a:stretch>
          <a:fillRect/>
        </a:stretch>
      </xdr:blipFill>
      <xdr:spPr>
        <a:xfrm>
          <a:off x="549275" y="9826625"/>
          <a:ext cx="6530975" cy="916932"/>
        </a:xfrm>
        <a:prstGeom prst="rect">
          <a:avLst/>
        </a:prstGeom>
      </xdr:spPr>
    </xdr:pic>
    <xdr:clientData/>
  </xdr:oneCellAnchor>
  <xdr:oneCellAnchor>
    <xdr:from>
      <xdr:col>1</xdr:col>
      <xdr:colOff>133351</xdr:colOff>
      <xdr:row>44</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7"/>
        <a:stretch>
          <a:fillRect/>
        </a:stretch>
      </xdr:blipFill>
      <xdr:spPr>
        <a:xfrm>
          <a:off x="457201" y="11214101"/>
          <a:ext cx="10210800" cy="835252"/>
        </a:xfrm>
        <a:prstGeom prst="rect">
          <a:avLst/>
        </a:prstGeom>
      </xdr:spPr>
    </xdr:pic>
    <xdr:clientData/>
  </xdr:oneCellAnchor>
  <xdr:oneCellAnchor>
    <xdr:from>
      <xdr:col>15</xdr:col>
      <xdr:colOff>87965</xdr:colOff>
      <xdr:row>52</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8"/>
        <a:stretch>
          <a:fillRect/>
        </a:stretch>
      </xdr:blipFill>
      <xdr:spPr>
        <a:xfrm>
          <a:off x="8413936" y="12074338"/>
          <a:ext cx="1626519" cy="76592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1005416</xdr:colOff>
      <xdr:row>2</xdr:row>
      <xdr:rowOff>31749</xdr:rowOff>
    </xdr:from>
    <xdr:to>
      <xdr:col>21</xdr:col>
      <xdr:colOff>973383</xdr:colOff>
      <xdr:row>4</xdr:row>
      <xdr:rowOff>257265</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8966845" y="385535"/>
          <a:ext cx="2040062" cy="90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OtherProgrammes/Phase%203%20PSDS/2.%20Applications/4.%20NHS/Northampton%20General%20Hospital%20NHS%20Trust%20-%2030168/Application%20Form/phase-3-psds-application-form---northampt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technical@salixfinance.co.uk" TargetMode="External"/><Relationship Id="rId1" Type="http://schemas.openxmlformats.org/officeDocument/2006/relationships/hyperlink" Target="http://www.salixfinance.co.uk/loans"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90625" defaultRowHeight="12.5" x14ac:dyDescent="0.25"/>
  <sheetData>
    <row r="1" spans="22:22" x14ac:dyDescent="0.25">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zoomScale="77" zoomScaleNormal="100" workbookViewId="0">
      <selection activeCell="I24" sqref="I24"/>
    </sheetView>
  </sheetViews>
  <sheetFormatPr defaultColWidth="9.08984375" defaultRowHeight="15.5" x14ac:dyDescent="0.25"/>
  <cols>
    <col min="1" max="1" width="3.54296875" style="348" customWidth="1"/>
    <col min="2" max="2" width="34.90625" style="349" customWidth="1"/>
    <col min="3" max="3" width="14.453125" style="348" customWidth="1"/>
    <col min="4" max="8" width="22.08984375" style="348" customWidth="1"/>
    <col min="9" max="9" width="122.6328125" style="350" customWidth="1"/>
    <col min="10" max="16384" width="9.08984375" style="348"/>
  </cols>
  <sheetData>
    <row r="1" spans="2:11" ht="16" thickBot="1" x14ac:dyDescent="0.3"/>
    <row r="2" spans="2:11" x14ac:dyDescent="0.25">
      <c r="B2" s="351"/>
      <c r="C2" s="352"/>
      <c r="D2" s="352"/>
      <c r="E2" s="352"/>
      <c r="F2" s="352"/>
      <c r="G2" s="352"/>
      <c r="H2" s="353"/>
    </row>
    <row r="3" spans="2:11" x14ac:dyDescent="0.25">
      <c r="B3" s="354"/>
      <c r="H3" s="355"/>
    </row>
    <row r="4" spans="2:11" x14ac:dyDescent="0.25">
      <c r="B4" s="356"/>
      <c r="C4" s="357"/>
      <c r="D4" s="357"/>
      <c r="E4" s="357"/>
      <c r="F4" s="357"/>
      <c r="G4" s="357"/>
      <c r="H4" s="358"/>
    </row>
    <row r="5" spans="2:11" ht="23.25" customHeight="1" x14ac:dyDescent="0.25">
      <c r="B5" s="781" t="s">
        <v>380</v>
      </c>
      <c r="C5" s="782"/>
      <c r="D5" s="782"/>
      <c r="E5" s="782"/>
      <c r="F5" s="782"/>
      <c r="G5" s="782"/>
      <c r="H5" s="783"/>
    </row>
    <row r="6" spans="2:11" x14ac:dyDescent="0.25">
      <c r="B6" s="359" t="s">
        <v>381</v>
      </c>
      <c r="H6" s="355"/>
    </row>
    <row r="7" spans="2:11" x14ac:dyDescent="0.25">
      <c r="B7" s="360"/>
      <c r="H7" s="355"/>
      <c r="I7" s="361" t="s">
        <v>382</v>
      </c>
    </row>
    <row r="8" spans="2:11" ht="18.75" customHeight="1" x14ac:dyDescent="0.25">
      <c r="B8" s="362" t="s">
        <v>383</v>
      </c>
      <c r="C8" s="784" t="str">
        <f>IF('Business Case'!C9="","",'Business Case'!C9)</f>
        <v/>
      </c>
      <c r="D8" s="784"/>
      <c r="E8" s="784"/>
      <c r="F8" s="784"/>
      <c r="G8" s="784"/>
      <c r="H8" s="785"/>
      <c r="I8" s="779" t="s">
        <v>384</v>
      </c>
    </row>
    <row r="9" spans="2:11" x14ac:dyDescent="0.25">
      <c r="B9" s="363"/>
      <c r="H9" s="355"/>
      <c r="I9" s="779"/>
    </row>
    <row r="10" spans="2:11" x14ac:dyDescent="0.25">
      <c r="B10" s="362" t="s">
        <v>385</v>
      </c>
      <c r="C10" s="784" t="str">
        <f>IF('Project Compliance Tool'!D3="","",'Project Compliance Tool'!D3)</f>
        <v/>
      </c>
      <c r="D10" s="784"/>
      <c r="E10" s="784"/>
      <c r="F10" s="784"/>
      <c r="G10" s="784"/>
      <c r="H10" s="785"/>
      <c r="I10" s="779"/>
    </row>
    <row r="11" spans="2:11" x14ac:dyDescent="0.25">
      <c r="B11" s="360"/>
      <c r="H11" s="355"/>
      <c r="I11" s="364"/>
    </row>
    <row r="12" spans="2:11" x14ac:dyDescent="0.25">
      <c r="B12" s="359" t="s">
        <v>386</v>
      </c>
      <c r="D12" s="348" t="s">
        <v>387</v>
      </c>
      <c r="H12" s="355"/>
      <c r="I12" s="364"/>
    </row>
    <row r="13" spans="2:11" ht="15.75" customHeight="1" x14ac:dyDescent="0.25">
      <c r="B13" s="354"/>
      <c r="H13" s="355"/>
      <c r="I13" s="789" t="s">
        <v>388</v>
      </c>
    </row>
    <row r="14" spans="2:11" ht="61.25" customHeight="1" x14ac:dyDescent="0.25">
      <c r="B14" s="586" t="s">
        <v>389</v>
      </c>
      <c r="C14" s="587"/>
      <c r="D14" s="786"/>
      <c r="E14" s="787"/>
      <c r="F14" s="787"/>
      <c r="G14" s="787"/>
      <c r="H14" s="788"/>
      <c r="I14" s="789"/>
      <c r="J14" s="365"/>
      <c r="K14" s="365"/>
    </row>
    <row r="15" spans="2:11" x14ac:dyDescent="0.25">
      <c r="B15" s="366"/>
      <c r="C15" s="367"/>
      <c r="D15" s="368"/>
      <c r="E15" s="368"/>
      <c r="F15" s="369"/>
      <c r="G15" s="369"/>
      <c r="H15" s="370"/>
      <c r="I15" s="420"/>
      <c r="J15" s="365"/>
      <c r="K15" s="365"/>
    </row>
    <row r="16" spans="2:11" ht="61.25" customHeight="1" x14ac:dyDescent="0.25">
      <c r="B16" s="586" t="s">
        <v>390</v>
      </c>
      <c r="C16" s="587"/>
      <c r="D16" s="786"/>
      <c r="E16" s="787"/>
      <c r="F16" s="787"/>
      <c r="G16" s="787"/>
      <c r="H16" s="788"/>
      <c r="I16" s="584" t="s">
        <v>391</v>
      </c>
      <c r="J16" s="365"/>
      <c r="K16" s="365"/>
    </row>
    <row r="17" spans="2:11" x14ac:dyDescent="0.25">
      <c r="B17" s="366"/>
      <c r="C17" s="367"/>
      <c r="D17" s="368"/>
      <c r="E17" s="368"/>
      <c r="F17" s="369"/>
      <c r="G17" s="369"/>
      <c r="H17" s="370"/>
      <c r="I17" s="420"/>
      <c r="J17" s="365"/>
      <c r="K17" s="365"/>
    </row>
    <row r="18" spans="2:11" ht="61.25" customHeight="1" x14ac:dyDescent="0.25">
      <c r="B18" s="586" t="s">
        <v>392</v>
      </c>
      <c r="C18" s="587"/>
      <c r="D18" s="786"/>
      <c r="E18" s="787"/>
      <c r="F18" s="787"/>
      <c r="G18" s="787"/>
      <c r="H18" s="788"/>
      <c r="I18" s="420" t="s">
        <v>393</v>
      </c>
      <c r="J18" s="365"/>
      <c r="K18" s="365"/>
    </row>
    <row r="19" spans="2:11" x14ac:dyDescent="0.25">
      <c r="B19" s="366"/>
      <c r="C19" s="367"/>
      <c r="D19" s="372"/>
      <c r="E19" s="372"/>
      <c r="F19" s="364"/>
      <c r="G19" s="364"/>
      <c r="H19" s="373"/>
      <c r="I19" s="371"/>
      <c r="J19" s="365"/>
      <c r="K19" s="365"/>
    </row>
    <row r="20" spans="2:11" ht="38.25" customHeight="1" x14ac:dyDescent="0.25">
      <c r="B20" s="586" t="s">
        <v>394</v>
      </c>
      <c r="C20" s="587"/>
      <c r="D20" s="786"/>
      <c r="E20" s="787"/>
      <c r="F20" s="787"/>
      <c r="G20" s="787"/>
      <c r="H20" s="788"/>
      <c r="I20" s="780" t="s">
        <v>395</v>
      </c>
      <c r="J20" s="365"/>
      <c r="K20" s="365"/>
    </row>
    <row r="21" spans="2:11" x14ac:dyDescent="0.25">
      <c r="B21" s="366"/>
      <c r="C21" s="367"/>
      <c r="D21" s="374"/>
      <c r="E21" s="374"/>
      <c r="F21" s="375"/>
      <c r="G21" s="375"/>
      <c r="H21" s="376"/>
      <c r="I21" s="780"/>
      <c r="J21" s="365"/>
      <c r="K21" s="365"/>
    </row>
    <row r="22" spans="2:11" ht="38.25" customHeight="1" x14ac:dyDescent="0.25">
      <c r="B22" s="586" t="s">
        <v>396</v>
      </c>
      <c r="C22" s="587"/>
      <c r="D22" s="786"/>
      <c r="E22" s="787"/>
      <c r="F22" s="787"/>
      <c r="G22" s="787"/>
      <c r="H22" s="788"/>
      <c r="I22" s="584" t="s">
        <v>397</v>
      </c>
      <c r="J22" s="365"/>
      <c r="K22" s="365"/>
    </row>
    <row r="23" spans="2:11" x14ac:dyDescent="0.25">
      <c r="B23" s="354"/>
      <c r="D23" s="377"/>
      <c r="E23" s="377"/>
      <c r="F23" s="377"/>
      <c r="G23" s="377"/>
      <c r="H23" s="378"/>
      <c r="I23" s="364"/>
    </row>
    <row r="24" spans="2:11" x14ac:dyDescent="0.25">
      <c r="B24" s="359" t="s">
        <v>398</v>
      </c>
      <c r="D24" s="377"/>
      <c r="E24" s="377"/>
      <c r="F24" s="377"/>
      <c r="G24" s="377"/>
      <c r="H24" s="378"/>
      <c r="I24" s="364"/>
    </row>
    <row r="25" spans="2:11" x14ac:dyDescent="0.25">
      <c r="B25" s="354"/>
      <c r="D25" s="377"/>
      <c r="E25" s="377"/>
      <c r="F25" s="377"/>
      <c r="G25" s="377"/>
      <c r="H25" s="378"/>
      <c r="I25" s="364"/>
    </row>
    <row r="26" spans="2:11" ht="30" customHeight="1" x14ac:dyDescent="0.25">
      <c r="B26" s="379" t="s">
        <v>399</v>
      </c>
      <c r="C26" s="597"/>
      <c r="D26" s="790" t="s">
        <v>387</v>
      </c>
      <c r="E26" s="791"/>
      <c r="F26" s="791"/>
      <c r="G26" s="791"/>
      <c r="H26" s="792"/>
      <c r="I26" s="420" t="s">
        <v>400</v>
      </c>
      <c r="J26" s="365"/>
      <c r="K26" s="365"/>
    </row>
    <row r="27" spans="2:11" ht="30" customHeight="1" x14ac:dyDescent="0.25">
      <c r="B27" s="379" t="s">
        <v>401</v>
      </c>
      <c r="C27" s="597"/>
      <c r="D27" s="790"/>
      <c r="E27" s="791"/>
      <c r="F27" s="791"/>
      <c r="G27" s="791"/>
      <c r="H27" s="792"/>
      <c r="I27" s="420" t="s">
        <v>402</v>
      </c>
      <c r="J27" s="365"/>
      <c r="K27" s="365"/>
    </row>
    <row r="28" spans="2:11" ht="30" customHeight="1" x14ac:dyDescent="0.25">
      <c r="B28" s="379" t="s">
        <v>403</v>
      </c>
      <c r="C28" s="597"/>
      <c r="D28" s="790"/>
      <c r="E28" s="791"/>
      <c r="F28" s="791"/>
      <c r="G28" s="791"/>
      <c r="H28" s="792"/>
      <c r="I28" s="420" t="s">
        <v>404</v>
      </c>
      <c r="J28" s="365"/>
      <c r="K28" s="365"/>
    </row>
    <row r="29" spans="2:11" ht="30" customHeight="1" x14ac:dyDescent="0.25">
      <c r="B29" s="379" t="s">
        <v>405</v>
      </c>
      <c r="C29" s="597"/>
      <c r="D29" s="790"/>
      <c r="E29" s="791"/>
      <c r="F29" s="791"/>
      <c r="G29" s="791"/>
      <c r="H29" s="792"/>
      <c r="I29" s="779" t="s">
        <v>406</v>
      </c>
      <c r="J29" s="365"/>
      <c r="K29" s="365"/>
    </row>
    <row r="30" spans="2:11" ht="75" customHeight="1" x14ac:dyDescent="0.25">
      <c r="B30" s="796" t="s">
        <v>407</v>
      </c>
      <c r="C30" s="797"/>
      <c r="D30" s="793"/>
      <c r="E30" s="794"/>
      <c r="F30" s="794"/>
      <c r="G30" s="794"/>
      <c r="H30" s="795"/>
      <c r="I30" s="779"/>
      <c r="J30" s="365"/>
      <c r="K30" s="365"/>
    </row>
    <row r="31" spans="2:11" x14ac:dyDescent="0.25">
      <c r="B31" s="798"/>
      <c r="C31" s="799"/>
      <c r="D31" s="799"/>
      <c r="E31" s="799"/>
      <c r="F31" s="799"/>
      <c r="G31" s="799"/>
      <c r="H31" s="800"/>
      <c r="I31" s="420"/>
      <c r="J31" s="365"/>
      <c r="K31" s="365"/>
    </row>
    <row r="32" spans="2:11" ht="38.25" customHeight="1" x14ac:dyDescent="0.25">
      <c r="B32" s="585" t="s">
        <v>408</v>
      </c>
      <c r="C32" s="587"/>
      <c r="D32" s="786"/>
      <c r="E32" s="787"/>
      <c r="F32" s="787"/>
      <c r="G32" s="787"/>
      <c r="H32" s="788"/>
      <c r="I32" s="420" t="s">
        <v>409</v>
      </c>
      <c r="J32" s="365"/>
      <c r="K32" s="365"/>
    </row>
    <row r="33" spans="2:14" x14ac:dyDescent="0.25">
      <c r="B33" s="801"/>
      <c r="C33" s="802"/>
      <c r="D33" s="802"/>
      <c r="E33" s="802"/>
      <c r="F33" s="802"/>
      <c r="G33" s="802"/>
      <c r="H33" s="803"/>
      <c r="I33" s="420"/>
      <c r="J33" s="365"/>
      <c r="K33" s="365"/>
    </row>
    <row r="34" spans="2:14" ht="38.25" customHeight="1" x14ac:dyDescent="0.25">
      <c r="B34" s="585" t="s">
        <v>410</v>
      </c>
      <c r="C34" s="587"/>
      <c r="D34" s="786"/>
      <c r="E34" s="787"/>
      <c r="F34" s="787"/>
      <c r="G34" s="787"/>
      <c r="H34" s="788"/>
      <c r="I34" s="420" t="s">
        <v>411</v>
      </c>
      <c r="J34" s="365"/>
      <c r="K34" s="365"/>
    </row>
    <row r="35" spans="2:14" x14ac:dyDescent="0.25">
      <c r="B35" s="801"/>
      <c r="C35" s="802"/>
      <c r="D35" s="802"/>
      <c r="E35" s="802"/>
      <c r="F35" s="802"/>
      <c r="G35" s="802"/>
      <c r="H35" s="803"/>
      <c r="I35" s="420"/>
      <c r="J35" s="365"/>
      <c r="K35" s="365"/>
    </row>
    <row r="36" spans="2:14" ht="38.25" customHeight="1" x14ac:dyDescent="0.25">
      <c r="B36" s="585" t="s">
        <v>412</v>
      </c>
      <c r="C36" s="587"/>
      <c r="D36" s="804"/>
      <c r="E36" s="804"/>
      <c r="F36" s="804"/>
      <c r="G36" s="804"/>
      <c r="H36" s="805"/>
      <c r="I36" s="420" t="s">
        <v>413</v>
      </c>
      <c r="J36" s="365"/>
      <c r="K36" s="365"/>
    </row>
    <row r="37" spans="2:14" ht="15.75" customHeight="1" x14ac:dyDescent="0.25">
      <c r="B37" s="380"/>
      <c r="C37" s="381"/>
      <c r="D37" s="381"/>
      <c r="E37" s="381"/>
      <c r="F37" s="381"/>
      <c r="G37" s="381"/>
      <c r="H37" s="382"/>
      <c r="I37" s="364"/>
    </row>
    <row r="38" spans="2:14" ht="15.75" customHeight="1" x14ac:dyDescent="0.25">
      <c r="B38" s="384" t="s">
        <v>414</v>
      </c>
      <c r="C38" s="383"/>
      <c r="D38" s="383"/>
      <c r="E38" s="385"/>
      <c r="F38" s="385"/>
      <c r="G38" s="385"/>
      <c r="H38" s="386"/>
      <c r="I38" s="364"/>
    </row>
    <row r="39" spans="2:14" x14ac:dyDescent="0.25">
      <c r="B39" s="806"/>
      <c r="C39" s="807"/>
      <c r="D39" s="807"/>
      <c r="E39" s="807"/>
      <c r="F39" s="807"/>
      <c r="G39" s="807"/>
      <c r="H39" s="808"/>
      <c r="I39" s="420"/>
      <c r="J39" s="365"/>
      <c r="K39" s="365"/>
    </row>
    <row r="40" spans="2:14" ht="38.25" customHeight="1" x14ac:dyDescent="0.25">
      <c r="B40" s="583" t="s">
        <v>415</v>
      </c>
      <c r="C40" s="587"/>
      <c r="D40" s="786"/>
      <c r="E40" s="787"/>
      <c r="F40" s="787"/>
      <c r="G40" s="787"/>
      <c r="H40" s="788"/>
      <c r="I40" s="598" t="s">
        <v>416</v>
      </c>
      <c r="J40" s="365"/>
      <c r="K40" s="365"/>
    </row>
    <row r="41" spans="2:14" x14ac:dyDescent="0.25">
      <c r="B41" s="801"/>
      <c r="C41" s="802"/>
      <c r="D41" s="802"/>
      <c r="E41" s="802"/>
      <c r="F41" s="802"/>
      <c r="G41" s="802"/>
      <c r="H41" s="803"/>
      <c r="I41" s="420"/>
      <c r="J41" s="365"/>
      <c r="K41" s="365"/>
    </row>
    <row r="42" spans="2:14" ht="38.25" customHeight="1" x14ac:dyDescent="0.25">
      <c r="B42" s="583" t="s">
        <v>417</v>
      </c>
      <c r="C42" s="587"/>
      <c r="D42" s="786"/>
      <c r="E42" s="787"/>
      <c r="F42" s="787"/>
      <c r="G42" s="787"/>
      <c r="H42" s="788"/>
      <c r="I42" s="420" t="s">
        <v>418</v>
      </c>
      <c r="J42" s="365"/>
      <c r="K42" s="365"/>
    </row>
    <row r="43" spans="2:14" x14ac:dyDescent="0.25">
      <c r="B43" s="801"/>
      <c r="C43" s="802"/>
      <c r="D43" s="802"/>
      <c r="E43" s="802"/>
      <c r="F43" s="802"/>
      <c r="G43" s="802"/>
      <c r="H43" s="803"/>
      <c r="I43" s="420"/>
      <c r="J43" s="365"/>
      <c r="K43" s="365"/>
    </row>
    <row r="44" spans="2:14" ht="38.25" customHeight="1" x14ac:dyDescent="0.25">
      <c r="B44" s="583" t="s">
        <v>419</v>
      </c>
      <c r="C44" s="587"/>
      <c r="D44" s="786"/>
      <c r="E44" s="787"/>
      <c r="F44" s="787"/>
      <c r="G44" s="787"/>
      <c r="H44" s="788"/>
      <c r="I44" s="420" t="s">
        <v>420</v>
      </c>
      <c r="J44" s="365"/>
      <c r="K44" s="365"/>
    </row>
    <row r="45" spans="2:14" x14ac:dyDescent="0.25">
      <c r="B45" s="818"/>
      <c r="C45" s="819"/>
      <c r="D45" s="819"/>
      <c r="E45" s="819"/>
      <c r="F45" s="819"/>
      <c r="G45" s="819"/>
      <c r="H45" s="820"/>
      <c r="I45" s="364"/>
    </row>
    <row r="46" spans="2:14" ht="38.25" customHeight="1" x14ac:dyDescent="0.25">
      <c r="B46" s="583" t="s">
        <v>421</v>
      </c>
      <c r="C46" s="587"/>
      <c r="D46" s="786"/>
      <c r="E46" s="787"/>
      <c r="F46" s="787"/>
      <c r="G46" s="787"/>
      <c r="H46" s="788"/>
      <c r="I46" s="364"/>
    </row>
    <row r="47" spans="2:14" ht="18.5" x14ac:dyDescent="0.25">
      <c r="B47" s="354"/>
      <c r="E47" s="388"/>
      <c r="F47" s="388"/>
      <c r="G47" s="389"/>
      <c r="H47" s="390"/>
      <c r="I47" s="364"/>
      <c r="J47" s="387"/>
      <c r="K47" s="391">
        <v>2.2999999999999998</v>
      </c>
      <c r="L47" s="392" t="e">
        <f>#REF!</f>
        <v>#REF!</v>
      </c>
      <c r="M47" s="391"/>
      <c r="N47" s="387"/>
    </row>
    <row r="48" spans="2:14" ht="18.5" x14ac:dyDescent="0.25">
      <c r="B48" s="393"/>
      <c r="C48" s="394"/>
      <c r="D48" s="394"/>
      <c r="E48" s="395"/>
      <c r="F48" s="395"/>
      <c r="G48" s="396"/>
      <c r="H48" s="397"/>
      <c r="I48" s="364"/>
      <c r="J48" s="387"/>
      <c r="K48" s="391">
        <v>2.4</v>
      </c>
      <c r="L48" s="392" t="e">
        <f>#REF!</f>
        <v>#REF!</v>
      </c>
      <c r="M48" s="391"/>
      <c r="N48" s="387"/>
    </row>
    <row r="49" spans="2:14" x14ac:dyDescent="0.25">
      <c r="B49" s="821" t="s">
        <v>422</v>
      </c>
      <c r="C49" s="822"/>
      <c r="D49" s="823"/>
      <c r="E49" s="824"/>
      <c r="F49" s="824"/>
      <c r="G49" s="824"/>
      <c r="H49" s="825"/>
      <c r="I49" s="817" t="s">
        <v>423</v>
      </c>
      <c r="J49" s="387"/>
      <c r="K49" s="391">
        <v>2.5</v>
      </c>
      <c r="L49" s="392" t="e">
        <f>#REF!</f>
        <v>#REF!</v>
      </c>
      <c r="M49" s="391"/>
      <c r="N49" s="387"/>
    </row>
    <row r="50" spans="2:14" x14ac:dyDescent="0.25">
      <c r="B50" s="809"/>
      <c r="C50" s="810"/>
      <c r="D50" s="814"/>
      <c r="E50" s="815"/>
      <c r="F50" s="815"/>
      <c r="G50" s="815"/>
      <c r="H50" s="816"/>
      <c r="I50" s="817"/>
      <c r="J50" s="387"/>
      <c r="K50" s="391">
        <v>2.6</v>
      </c>
      <c r="L50" s="392" t="e">
        <f>#REF!</f>
        <v>#REF!</v>
      </c>
      <c r="M50" s="391"/>
      <c r="N50" s="387"/>
    </row>
    <row r="51" spans="2:14" ht="15.75" customHeight="1" x14ac:dyDescent="0.25">
      <c r="B51" s="398"/>
      <c r="C51" s="364"/>
      <c r="E51" s="388"/>
      <c r="F51" s="388"/>
      <c r="G51" s="389"/>
      <c r="H51" s="390"/>
      <c r="I51" s="364"/>
      <c r="J51" s="387"/>
      <c r="K51" s="391">
        <v>2.7</v>
      </c>
      <c r="L51" s="392" t="e">
        <f>#REF!</f>
        <v>#REF!</v>
      </c>
      <c r="M51" s="391"/>
      <c r="N51" s="387"/>
    </row>
    <row r="52" spans="2:14" x14ac:dyDescent="0.25">
      <c r="B52" s="809" t="s">
        <v>424</v>
      </c>
      <c r="C52" s="810"/>
      <c r="D52" s="811"/>
      <c r="E52" s="812"/>
      <c r="F52" s="812"/>
      <c r="G52" s="812"/>
      <c r="H52" s="813"/>
      <c r="I52" s="826" t="s">
        <v>425</v>
      </c>
      <c r="J52" s="387"/>
      <c r="K52" s="391">
        <v>3.1</v>
      </c>
      <c r="L52" s="392" t="e">
        <f>#REF!</f>
        <v>#REF!</v>
      </c>
      <c r="M52" s="391"/>
      <c r="N52" s="387"/>
    </row>
    <row r="53" spans="2:14" x14ac:dyDescent="0.25">
      <c r="B53" s="809"/>
      <c r="C53" s="810"/>
      <c r="D53" s="814"/>
      <c r="E53" s="815"/>
      <c r="F53" s="815"/>
      <c r="G53" s="815"/>
      <c r="H53" s="816"/>
      <c r="I53" s="826"/>
      <c r="J53" s="387"/>
      <c r="K53" s="391">
        <v>3.2</v>
      </c>
      <c r="L53" s="392" t="e">
        <f>#REF!</f>
        <v>#REF!</v>
      </c>
      <c r="M53" s="391"/>
      <c r="N53" s="387"/>
    </row>
    <row r="54" spans="2:14" x14ac:dyDescent="0.25">
      <c r="B54" s="399"/>
      <c r="C54" s="400"/>
      <c r="D54" s="401"/>
      <c r="E54" s="401"/>
      <c r="F54" s="401"/>
      <c r="G54" s="401"/>
      <c r="H54" s="402"/>
      <c r="I54" s="421"/>
      <c r="J54" s="387"/>
      <c r="K54" s="391">
        <v>3.3</v>
      </c>
      <c r="L54" s="392" t="e">
        <f>#REF!</f>
        <v>#REF!</v>
      </c>
      <c r="M54" s="391"/>
      <c r="N54" s="387"/>
    </row>
    <row r="55" spans="2:14" ht="31.5" customHeight="1" x14ac:dyDescent="0.25">
      <c r="B55" s="403" t="s">
        <v>426</v>
      </c>
      <c r="C55" s="404">
        <f>'Business Case'!G74</f>
        <v>0</v>
      </c>
      <c r="D55" s="827"/>
      <c r="E55" s="828"/>
      <c r="F55" s="828"/>
      <c r="G55" s="828"/>
      <c r="H55" s="829"/>
      <c r="I55" s="421" t="s">
        <v>427</v>
      </c>
      <c r="J55" s="387"/>
      <c r="K55" s="391">
        <v>3.4</v>
      </c>
      <c r="L55" s="392" t="e">
        <f>#REF!</f>
        <v>#REF!</v>
      </c>
      <c r="M55" s="391"/>
      <c r="N55" s="387"/>
    </row>
    <row r="56" spans="2:14" x14ac:dyDescent="0.25">
      <c r="B56" s="399"/>
      <c r="C56" s="400"/>
      <c r="D56" s="401"/>
      <c r="E56" s="401"/>
      <c r="F56" s="401"/>
      <c r="G56" s="401"/>
      <c r="H56" s="402"/>
      <c r="I56" s="421"/>
      <c r="J56" s="387"/>
      <c r="K56" s="387"/>
      <c r="L56" s="387"/>
      <c r="M56" s="387"/>
      <c r="N56" s="387"/>
    </row>
    <row r="57" spans="2:14" ht="31.5" customHeight="1" x14ac:dyDescent="0.25">
      <c r="B57" s="403" t="s">
        <v>428</v>
      </c>
      <c r="C57" s="404">
        <f>'Business Case'!G77</f>
        <v>0</v>
      </c>
      <c r="D57" s="827"/>
      <c r="E57" s="828"/>
      <c r="F57" s="828"/>
      <c r="G57" s="828"/>
      <c r="H57" s="829"/>
      <c r="I57" s="421" t="s">
        <v>429</v>
      </c>
      <c r="J57" s="387"/>
      <c r="M57" s="387"/>
      <c r="N57" s="387"/>
    </row>
    <row r="58" spans="2:14" ht="18.5" x14ac:dyDescent="0.25">
      <c r="B58" s="354"/>
      <c r="E58" s="388"/>
      <c r="F58" s="388"/>
      <c r="G58" s="389"/>
      <c r="H58" s="390"/>
      <c r="I58" s="364"/>
      <c r="J58" s="387"/>
      <c r="M58" s="387"/>
      <c r="N58" s="387"/>
    </row>
    <row r="59" spans="2:14" x14ac:dyDescent="0.25">
      <c r="B59" s="359" t="s">
        <v>430</v>
      </c>
      <c r="C59" s="405"/>
      <c r="D59" s="405"/>
      <c r="E59" s="405"/>
      <c r="F59" s="405"/>
      <c r="G59" s="405"/>
      <c r="H59" s="406"/>
      <c r="I59" s="364"/>
      <c r="K59" s="365"/>
    </row>
    <row r="60" spans="2:14" x14ac:dyDescent="0.25">
      <c r="B60" s="360"/>
      <c r="C60" s="405"/>
      <c r="D60" s="405"/>
      <c r="E60" s="405"/>
      <c r="F60" s="405"/>
      <c r="G60" s="405"/>
      <c r="H60" s="406"/>
      <c r="I60" s="364"/>
      <c r="K60" s="365"/>
    </row>
    <row r="61" spans="2:14" ht="45" customHeight="1" x14ac:dyDescent="0.25">
      <c r="B61" s="366" t="s">
        <v>431</v>
      </c>
      <c r="C61" s="596" t="str">
        <f>IF(E91=0,"",IF(E88&gt;0,"Red",IF(E89&gt;0,"Amber","Green")))</f>
        <v/>
      </c>
      <c r="D61" s="836" t="s">
        <v>432</v>
      </c>
      <c r="E61" s="836"/>
      <c r="F61" s="836"/>
      <c r="G61" s="836"/>
      <c r="H61" s="837"/>
      <c r="I61" s="420"/>
      <c r="J61" s="365"/>
    </row>
    <row r="62" spans="2:14" x14ac:dyDescent="0.25">
      <c r="B62" s="407"/>
      <c r="C62" s="408"/>
      <c r="D62" s="409"/>
      <c r="E62" s="409"/>
      <c r="F62" s="405"/>
      <c r="G62" s="405"/>
      <c r="H62" s="406"/>
      <c r="I62" s="420"/>
      <c r="J62" s="365"/>
    </row>
    <row r="63" spans="2:14" x14ac:dyDescent="0.25">
      <c r="B63" s="360"/>
      <c r="C63" s="405"/>
      <c r="D63" s="405"/>
      <c r="E63" s="405"/>
      <c r="F63" s="405"/>
      <c r="G63" s="405"/>
      <c r="H63" s="406"/>
      <c r="I63" s="364"/>
    </row>
    <row r="64" spans="2:14" x14ac:dyDescent="0.25">
      <c r="B64" s="359" t="s">
        <v>433</v>
      </c>
      <c r="C64" s="405"/>
      <c r="D64" s="405"/>
      <c r="E64" s="405"/>
      <c r="F64" s="405"/>
      <c r="G64" s="405"/>
      <c r="H64" s="406"/>
      <c r="I64" s="364"/>
    </row>
    <row r="65" spans="2:9" ht="157.5" customHeight="1" x14ac:dyDescent="0.25">
      <c r="B65" s="838"/>
      <c r="C65" s="839"/>
      <c r="D65" s="839"/>
      <c r="E65" s="839"/>
      <c r="F65" s="839"/>
      <c r="G65" s="839"/>
      <c r="H65" s="840"/>
      <c r="I65" s="420" t="s">
        <v>434</v>
      </c>
    </row>
    <row r="66" spans="2:9" x14ac:dyDescent="0.25">
      <c r="B66" s="354"/>
      <c r="H66" s="355"/>
      <c r="I66" s="364"/>
    </row>
    <row r="67" spans="2:9" x14ac:dyDescent="0.25">
      <c r="B67" s="359" t="s">
        <v>435</v>
      </c>
      <c r="C67" s="364"/>
      <c r="D67" s="364"/>
      <c r="E67" s="364"/>
      <c r="F67" s="364"/>
      <c r="G67" s="364"/>
      <c r="H67" s="373"/>
      <c r="I67" s="364"/>
    </row>
    <row r="68" spans="2:9" ht="157.5" customHeight="1" x14ac:dyDescent="0.25">
      <c r="B68" s="841"/>
      <c r="C68" s="842"/>
      <c r="D68" s="842"/>
      <c r="E68" s="842"/>
      <c r="F68" s="842"/>
      <c r="G68" s="842"/>
      <c r="H68" s="843"/>
      <c r="I68" s="420" t="s">
        <v>436</v>
      </c>
    </row>
    <row r="69" spans="2:9" x14ac:dyDescent="0.25">
      <c r="B69" s="363"/>
      <c r="C69" s="364"/>
      <c r="D69" s="364"/>
      <c r="E69" s="364"/>
      <c r="F69" s="364"/>
      <c r="G69" s="364"/>
      <c r="H69" s="373"/>
      <c r="I69" s="410"/>
    </row>
    <row r="70" spans="2:9" x14ac:dyDescent="0.25">
      <c r="B70" s="359" t="s">
        <v>437</v>
      </c>
      <c r="C70" s="364"/>
      <c r="D70" s="364"/>
      <c r="E70" s="364"/>
      <c r="F70" s="364"/>
      <c r="G70" s="364"/>
      <c r="H70" s="373"/>
      <c r="I70" s="410"/>
    </row>
    <row r="71" spans="2:9" ht="51" customHeight="1" x14ac:dyDescent="0.25">
      <c r="B71" s="844" t="s">
        <v>438</v>
      </c>
      <c r="C71" s="845"/>
      <c r="D71" s="845"/>
      <c r="E71" s="845"/>
      <c r="F71" s="845"/>
      <c r="G71" s="845"/>
      <c r="H71" s="846"/>
      <c r="I71" s="410"/>
    </row>
    <row r="72" spans="2:9" x14ac:dyDescent="0.25">
      <c r="B72" s="363"/>
      <c r="C72" s="364"/>
      <c r="D72" s="364"/>
      <c r="E72" s="364"/>
      <c r="F72" s="364"/>
      <c r="G72" s="364"/>
      <c r="H72" s="373"/>
      <c r="I72" s="411"/>
    </row>
    <row r="73" spans="2:9" x14ac:dyDescent="0.25">
      <c r="B73" s="359" t="s">
        <v>439</v>
      </c>
      <c r="C73" s="364"/>
      <c r="D73" s="364"/>
      <c r="E73" s="364"/>
      <c r="F73" s="364"/>
      <c r="G73" s="364"/>
      <c r="H73" s="373"/>
      <c r="I73" s="411"/>
    </row>
    <row r="74" spans="2:9" x14ac:dyDescent="0.25">
      <c r="B74" s="363"/>
      <c r="C74" s="364"/>
      <c r="D74" s="364"/>
      <c r="E74" s="364"/>
      <c r="F74" s="364"/>
      <c r="G74" s="364"/>
      <c r="H74" s="373"/>
      <c r="I74" s="411"/>
    </row>
    <row r="75" spans="2:9" x14ac:dyDescent="0.25">
      <c r="B75" s="363" t="s">
        <v>440</v>
      </c>
      <c r="C75" s="831"/>
      <c r="D75" s="833"/>
      <c r="E75" s="412"/>
      <c r="F75" s="412"/>
      <c r="G75" s="364"/>
      <c r="H75" s="373"/>
      <c r="I75" s="411"/>
    </row>
    <row r="76" spans="2:9" x14ac:dyDescent="0.25">
      <c r="B76" s="363" t="s">
        <v>441</v>
      </c>
      <c r="C76" s="830"/>
      <c r="D76" s="830"/>
      <c r="E76" s="413" t="s">
        <v>442</v>
      </c>
      <c r="F76" s="414"/>
      <c r="G76" s="364"/>
      <c r="H76" s="373"/>
      <c r="I76" s="411"/>
    </row>
    <row r="77" spans="2:9" x14ac:dyDescent="0.25">
      <c r="B77" s="363" t="s">
        <v>443</v>
      </c>
      <c r="C77" s="831"/>
      <c r="D77" s="832"/>
      <c r="E77" s="832"/>
      <c r="F77" s="833"/>
      <c r="G77" s="364"/>
      <c r="H77" s="373"/>
      <c r="I77" s="411"/>
    </row>
    <row r="78" spans="2:9" x14ac:dyDescent="0.25">
      <c r="B78" s="363"/>
      <c r="C78" s="364"/>
      <c r="D78" s="364"/>
      <c r="E78" s="364"/>
      <c r="F78" s="364"/>
      <c r="G78" s="364"/>
      <c r="H78" s="373"/>
      <c r="I78" s="411"/>
    </row>
    <row r="79" spans="2:9" x14ac:dyDescent="0.25">
      <c r="B79" s="363" t="s">
        <v>365</v>
      </c>
      <c r="C79" s="364"/>
      <c r="D79" s="364"/>
      <c r="E79" s="364"/>
      <c r="F79" s="364"/>
      <c r="G79" s="364"/>
      <c r="H79" s="373"/>
      <c r="I79" s="411"/>
    </row>
    <row r="80" spans="2:9" x14ac:dyDescent="0.25">
      <c r="B80" s="363"/>
      <c r="C80" s="364"/>
      <c r="D80" s="364"/>
      <c r="E80" s="364"/>
      <c r="F80" s="364"/>
      <c r="G80" s="364"/>
      <c r="H80" s="373"/>
      <c r="I80" s="411"/>
    </row>
    <row r="81" spans="2:9" x14ac:dyDescent="0.25">
      <c r="B81" s="363" t="s">
        <v>444</v>
      </c>
      <c r="C81" s="831"/>
      <c r="D81" s="832"/>
      <c r="E81" s="832"/>
      <c r="F81" s="833"/>
      <c r="G81" s="364"/>
      <c r="H81" s="373"/>
      <c r="I81" s="411"/>
    </row>
    <row r="82" spans="2:9" x14ac:dyDescent="0.25">
      <c r="B82" s="363" t="s">
        <v>338</v>
      </c>
      <c r="C82" s="834"/>
      <c r="D82" s="835"/>
      <c r="E82" s="364"/>
      <c r="F82" s="364"/>
      <c r="G82" s="364"/>
      <c r="H82" s="373"/>
      <c r="I82" s="411"/>
    </row>
    <row r="83" spans="2:9" ht="16" thickBot="1" x14ac:dyDescent="0.3">
      <c r="B83" s="354"/>
      <c r="H83" s="415" t="str">
        <f ca="1">"© Salix "&amp;YEAR(NOW())</f>
        <v>© Salix 2023</v>
      </c>
    </row>
    <row r="84" spans="2:9" ht="16" thickBot="1" x14ac:dyDescent="0.3">
      <c r="B84" s="416"/>
      <c r="C84" s="417"/>
      <c r="D84" s="417"/>
      <c r="E84" s="417"/>
      <c r="F84" s="417"/>
      <c r="G84" s="417"/>
      <c r="H84" s="418"/>
    </row>
    <row r="86" spans="2:9" ht="16" hidden="1" thickBot="1" x14ac:dyDescent="0.3"/>
    <row r="87" spans="2:9" ht="16" hidden="1" thickBot="1" x14ac:dyDescent="0.35">
      <c r="B87" s="588"/>
      <c r="C87" s="588" t="s">
        <v>445</v>
      </c>
      <c r="D87" s="588" t="s">
        <v>446</v>
      </c>
      <c r="E87" s="589" t="s">
        <v>447</v>
      </c>
    </row>
    <row r="88" spans="2:9" hidden="1" x14ac:dyDescent="0.3">
      <c r="B88" s="590" t="s">
        <v>448</v>
      </c>
      <c r="C88" s="590">
        <v>1</v>
      </c>
      <c r="D88" s="590">
        <f>COUNTIF($B$14:$H$46,"Red")</f>
        <v>0</v>
      </c>
      <c r="E88" s="591">
        <f>C88*D88</f>
        <v>0</v>
      </c>
    </row>
    <row r="89" spans="2:9" hidden="1" x14ac:dyDescent="0.3">
      <c r="B89" s="592" t="s">
        <v>449</v>
      </c>
      <c r="C89" s="592">
        <v>2</v>
      </c>
      <c r="D89" s="592">
        <f>COUNTIF($B$14:$H$46,"Amber")</f>
        <v>0</v>
      </c>
      <c r="E89" s="591">
        <f t="shared" ref="E89:E90" si="0">C89*D89</f>
        <v>0</v>
      </c>
    </row>
    <row r="90" spans="2:9" hidden="1" x14ac:dyDescent="0.3">
      <c r="B90" s="590" t="s">
        <v>450</v>
      </c>
      <c r="C90" s="590">
        <v>3</v>
      </c>
      <c r="D90" s="590">
        <f>COUNTIF($B$14:$H$46,"Green")</f>
        <v>0</v>
      </c>
      <c r="E90" s="591">
        <f t="shared" si="0"/>
        <v>0</v>
      </c>
    </row>
    <row r="91" spans="2:9" ht="16" hidden="1" thickBot="1" x14ac:dyDescent="0.3">
      <c r="B91" s="593"/>
      <c r="C91" s="593"/>
      <c r="D91" s="594" t="s">
        <v>451</v>
      </c>
      <c r="E91" s="595">
        <f>SUM(E88:E90)</f>
        <v>0</v>
      </c>
    </row>
  </sheetData>
  <sheetProtection algorithmName="SHA-512" hashValue="0gHQWAm8J+elBQK62Dc+xx5b2S5ne4wfy9+t8cMCnJuwwuGf+HhdhzHXjVhV2HP4o0eK7kIFz2xY91I4qxKz6A==" saltValue="p7FCZTMA6gh4xgLZmfY2xw==" spinCount="100000" sheet="1" formatRows="0"/>
  <mergeCells count="51">
    <mergeCell ref="C82:D82"/>
    <mergeCell ref="D61:H61"/>
    <mergeCell ref="B65:H65"/>
    <mergeCell ref="B68:H68"/>
    <mergeCell ref="B71:H71"/>
    <mergeCell ref="C75:D75"/>
    <mergeCell ref="D55:H55"/>
    <mergeCell ref="C76:D76"/>
    <mergeCell ref="C77:F77"/>
    <mergeCell ref="C81:F81"/>
    <mergeCell ref="D57:H57"/>
    <mergeCell ref="B52:B53"/>
    <mergeCell ref="C52:C53"/>
    <mergeCell ref="D52:H53"/>
    <mergeCell ref="I49:I50"/>
    <mergeCell ref="B45:H45"/>
    <mergeCell ref="D46:H46"/>
    <mergeCell ref="B49:B50"/>
    <mergeCell ref="C49:C50"/>
    <mergeCell ref="D49:H50"/>
    <mergeCell ref="I52:I53"/>
    <mergeCell ref="D44:H44"/>
    <mergeCell ref="B39:H39"/>
    <mergeCell ref="B41:H41"/>
    <mergeCell ref="D42:H42"/>
    <mergeCell ref="B43:H43"/>
    <mergeCell ref="D30:H30"/>
    <mergeCell ref="B30:C30"/>
    <mergeCell ref="B31:H31"/>
    <mergeCell ref="D32:H32"/>
    <mergeCell ref="D40:H40"/>
    <mergeCell ref="B33:H33"/>
    <mergeCell ref="D34:H34"/>
    <mergeCell ref="B35:H35"/>
    <mergeCell ref="D36:H36"/>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s>
  <conditionalFormatting sqref="C61:C62">
    <cfRule type="containsText" dxfId="50" priority="70" operator="containsText" text="Green">
      <formula>NOT(ISERROR(SEARCH("Green",C61)))</formula>
    </cfRule>
    <cfRule type="containsText" dxfId="49" priority="71" operator="containsText" text="Amber">
      <formula>NOT(ISERROR(SEARCH("Amber",C61)))</formula>
    </cfRule>
  </conditionalFormatting>
  <conditionalFormatting sqref="C16">
    <cfRule type="containsText" dxfId="48" priority="67" operator="containsText" text="Green">
      <formula>NOT(ISERROR(SEARCH("Green",C16)))</formula>
    </cfRule>
    <cfRule type="containsText" dxfId="47" priority="68" operator="containsText" text="Amber">
      <formula>NOT(ISERROR(SEARCH("Amber",C16)))</formula>
    </cfRule>
  </conditionalFormatting>
  <conditionalFormatting sqref="C20">
    <cfRule type="containsText" dxfId="46" priority="61" operator="containsText" text="Green">
      <formula>NOT(ISERROR(SEARCH("Green",C20)))</formula>
    </cfRule>
    <cfRule type="containsText" dxfId="45" priority="62" operator="containsText" text="Amber">
      <formula>NOT(ISERROR(SEARCH("Amber",C20)))</formula>
    </cfRule>
  </conditionalFormatting>
  <conditionalFormatting sqref="C28">
    <cfRule type="containsText" dxfId="44" priority="49" operator="containsText" text="Green">
      <formula>NOT(ISERROR(SEARCH("Green",C28)))</formula>
    </cfRule>
    <cfRule type="containsText" dxfId="43" priority="50" operator="containsText" text="Amber">
      <formula>NOT(ISERROR(SEARCH("Amber",C28)))</formula>
    </cfRule>
  </conditionalFormatting>
  <conditionalFormatting sqref="C27">
    <cfRule type="containsText" dxfId="42" priority="52" operator="containsText" text="Green">
      <formula>NOT(ISERROR(SEARCH("Green",C27)))</formula>
    </cfRule>
    <cfRule type="containsText" dxfId="41" priority="53" operator="containsText" text="Amber">
      <formula>NOT(ISERROR(SEARCH("Amber",C27)))</formula>
    </cfRule>
  </conditionalFormatting>
  <conditionalFormatting sqref="C32">
    <cfRule type="containsText" dxfId="40" priority="43" operator="containsText" text="Green">
      <formula>NOT(ISERROR(SEARCH("Green",C32)))</formula>
    </cfRule>
    <cfRule type="containsText" dxfId="39" priority="44" operator="containsText" text="Amber">
      <formula>NOT(ISERROR(SEARCH("Amber",C32)))</formula>
    </cfRule>
  </conditionalFormatting>
  <conditionalFormatting sqref="C34">
    <cfRule type="containsText" dxfId="38" priority="40" operator="containsText" text="Green">
      <formula>NOT(ISERROR(SEARCH("Green",C34)))</formula>
    </cfRule>
    <cfRule type="containsText" dxfId="37" priority="41" operator="containsText" text="Amber">
      <formula>NOT(ISERROR(SEARCH("Amber",C34)))</formula>
    </cfRule>
  </conditionalFormatting>
  <conditionalFormatting sqref="C36">
    <cfRule type="containsText" dxfId="36" priority="37" operator="containsText" text="Green">
      <formula>NOT(ISERROR(SEARCH("Green",C36)))</formula>
    </cfRule>
    <cfRule type="containsText" dxfId="35" priority="38" operator="containsText" text="Amber">
      <formula>NOT(ISERROR(SEARCH("Amber",C36)))</formula>
    </cfRule>
  </conditionalFormatting>
  <conditionalFormatting sqref="C40">
    <cfRule type="containsText" dxfId="34" priority="34" operator="containsText" text="Green">
      <formula>NOT(ISERROR(SEARCH("Green",C40)))</formula>
    </cfRule>
    <cfRule type="containsText" dxfId="33" priority="35" operator="containsText" text="Amber">
      <formula>NOT(ISERROR(SEARCH("Amber",C40)))</formula>
    </cfRule>
  </conditionalFormatting>
  <conditionalFormatting sqref="C42">
    <cfRule type="containsText" dxfId="32" priority="31" operator="containsText" text="Green">
      <formula>NOT(ISERROR(SEARCH("Green",C42)))</formula>
    </cfRule>
    <cfRule type="containsText" dxfId="31" priority="32" operator="containsText" text="Amber">
      <formula>NOT(ISERROR(SEARCH("Amber",C42)))</formula>
    </cfRule>
  </conditionalFormatting>
  <conditionalFormatting sqref="C44">
    <cfRule type="containsText" dxfId="30" priority="28" operator="containsText" text="Green">
      <formula>NOT(ISERROR(SEARCH("Green",C44)))</formula>
    </cfRule>
    <cfRule type="containsText" dxfId="29" priority="29" operator="containsText" text="Amber">
      <formula>NOT(ISERROR(SEARCH("Amber",C44)))</formula>
    </cfRule>
  </conditionalFormatting>
  <conditionalFormatting sqref="C46">
    <cfRule type="containsText" dxfId="28" priority="25" operator="containsText" text="Green">
      <formula>NOT(ISERROR(SEARCH("Green",C46)))</formula>
    </cfRule>
    <cfRule type="containsText" dxfId="27" priority="26" operator="containsText" text="Amber">
      <formula>NOT(ISERROR(SEARCH("Amber",C46)))</formula>
    </cfRule>
  </conditionalFormatting>
  <conditionalFormatting sqref="C14">
    <cfRule type="containsText" dxfId="26" priority="13" operator="containsText" text="Green">
      <formula>NOT(ISERROR(SEARCH("Green",C14)))</formula>
    </cfRule>
    <cfRule type="containsText" dxfId="25" priority="14" operator="containsText" text="Amber">
      <formula>NOT(ISERROR(SEARCH("Amber",C14)))</formula>
    </cfRule>
  </conditionalFormatting>
  <conditionalFormatting sqref="C18">
    <cfRule type="containsText" dxfId="24" priority="10" operator="containsText" text="Green">
      <formula>NOT(ISERROR(SEARCH("Green",C18)))</formula>
    </cfRule>
    <cfRule type="containsText" dxfId="23" priority="11" operator="containsText" text="Amber">
      <formula>NOT(ISERROR(SEARCH("Amber",C18)))</formula>
    </cfRule>
  </conditionalFormatting>
  <conditionalFormatting sqref="C22">
    <cfRule type="containsText" dxfId="22" priority="7" operator="containsText" text="Green">
      <formula>NOT(ISERROR(SEARCH("Green",C22)))</formula>
    </cfRule>
    <cfRule type="containsText" dxfId="21" priority="8" operator="containsText" text="Amber">
      <formula>NOT(ISERROR(SEARCH("Amber",C22)))</formula>
    </cfRule>
  </conditionalFormatting>
  <conditionalFormatting sqref="C26">
    <cfRule type="containsText" dxfId="20" priority="4" operator="containsText" text="Green">
      <formula>NOT(ISERROR(SEARCH("Green",C26)))</formula>
    </cfRule>
    <cfRule type="containsText" dxfId="19" priority="5" operator="containsText" text="Amber">
      <formula>NOT(ISERROR(SEARCH("Amber",C26)))</formula>
    </cfRule>
  </conditionalFormatting>
  <conditionalFormatting sqref="C29">
    <cfRule type="containsText" dxfId="18" priority="1" operator="containsText" text="Green">
      <formula>NOT(ISERROR(SEARCH("Green",C29)))</formula>
    </cfRule>
    <cfRule type="containsText" dxfId="17" priority="2" operator="containsText" text="Amber">
      <formula>NOT(ISERROR(SEARCH("Amber",C29)))</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51" operator="containsText" id="{2A474B4B-8CF5-4C80-89C6-93418EE5C523}">
            <xm:f>NOT(ISERROR(SEARCH("Red",C28)))</xm:f>
            <xm:f>"Red"</xm:f>
            <x14:dxf>
              <font>
                <color rgb="FFFF0000"/>
              </font>
              <fill>
                <patternFill>
                  <bgColor rgb="FFFF0000"/>
                </patternFill>
              </fill>
            </x14:dxf>
          </x14:cfRule>
          <xm:sqref>C28</xm:sqref>
        </x14:conditionalFormatting>
        <x14:conditionalFormatting xmlns:xm="http://schemas.microsoft.com/office/excel/2006/main">
          <x14:cfRule type="containsText" priority="54" operator="containsText" id="{49115CF9-4BB1-4D1C-B401-0A3BBD7EDCA1}">
            <xm:f>NOT(ISERROR(SEARCH("Red",C27)))</xm:f>
            <xm:f>"Red"</xm:f>
            <x14:dxf>
              <font>
                <color rgb="FFFF0000"/>
              </font>
              <fill>
                <patternFill>
                  <bgColor rgb="FFFF0000"/>
                </patternFill>
              </fill>
            </x14:dxf>
          </x14:cfRule>
          <xm:sqref>C27</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6" operator="containsText" id="{70927C8C-9E3B-4F57-B9F3-E828CE60A95F}">
            <xm:f>NOT(ISERROR(SEARCH("Red",C26)))</xm:f>
            <xm:f>"Red"</xm:f>
            <x14:dxf>
              <font>
                <color rgb="FFFF0000"/>
              </font>
              <fill>
                <patternFill>
                  <bgColor rgb="FFFF0000"/>
                </patternFill>
              </fill>
            </x14:dxf>
          </x14:cfRule>
          <xm:sqref>C26</xm:sqref>
        </x14:conditionalFormatting>
        <x14:conditionalFormatting xmlns:xm="http://schemas.microsoft.com/office/excel/2006/main">
          <x14:cfRule type="containsText" priority="3" operator="containsText" id="{5FC3F83D-8357-4B2E-BBAD-123ED4732D39}">
            <xm:f>NOT(ISERROR(SEARCH("Red",C29)))</xm:f>
            <xm:f>"Red"</xm:f>
            <x14:dxf>
              <font>
                <color rgb="FFFF0000"/>
              </font>
              <fill>
                <patternFill>
                  <bgColor rgb="FFFF0000"/>
                </patternFill>
              </fill>
            </x14:dxf>
          </x14:cfRule>
          <xm:sqref>C29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4" zoomScale="105" zoomScaleNormal="130" workbookViewId="0">
      <selection activeCell="AB12" sqref="AB12"/>
    </sheetView>
  </sheetViews>
  <sheetFormatPr defaultColWidth="9.08984375" defaultRowHeight="13" x14ac:dyDescent="0.25"/>
  <cols>
    <col min="1" max="1" width="16.54296875" style="47" customWidth="1"/>
    <col min="2" max="9" width="5.54296875" style="47" customWidth="1"/>
    <col min="10" max="10" width="9.6328125" style="47" bestFit="1" customWidth="1"/>
    <col min="11" max="15" width="5.453125" style="47" customWidth="1"/>
    <col min="16" max="16" width="5.08984375" style="47" customWidth="1"/>
    <col min="17" max="22" width="5.453125" style="47" customWidth="1"/>
    <col min="23" max="23" width="5" style="47" customWidth="1"/>
    <col min="24" max="34" width="5.453125" style="47" customWidth="1"/>
    <col min="35" max="35" width="5" style="47" customWidth="1"/>
    <col min="36" max="46" width="5.453125" style="47" customWidth="1"/>
    <col min="47" max="16384" width="9.08984375" style="47"/>
  </cols>
  <sheetData>
    <row r="1" spans="1:28" x14ac:dyDescent="0.25">
      <c r="A1" s="46" t="s">
        <v>452</v>
      </c>
    </row>
    <row r="2" spans="1:28" x14ac:dyDescent="0.25">
      <c r="A2" s="48"/>
      <c r="F2" s="49"/>
      <c r="H2" s="50"/>
      <c r="I2" s="51"/>
      <c r="T2" s="52"/>
      <c r="V2" s="53"/>
      <c r="Y2" s="53"/>
      <c r="Z2" s="53"/>
    </row>
    <row r="4" spans="1:28" x14ac:dyDescent="0.25">
      <c r="A4" s="54" t="s">
        <v>453</v>
      </c>
    </row>
    <row r="6" spans="1:28" ht="48" customHeight="1" x14ac:dyDescent="0.25">
      <c r="A6" s="55" t="s">
        <v>454</v>
      </c>
      <c r="B6" s="55" t="s">
        <v>455</v>
      </c>
      <c r="C6" s="55" t="s">
        <v>456</v>
      </c>
      <c r="D6" s="55" t="s">
        <v>457</v>
      </c>
      <c r="E6" s="55" t="s">
        <v>458</v>
      </c>
      <c r="F6" s="55" t="s">
        <v>459</v>
      </c>
      <c r="G6" s="55" t="s">
        <v>460</v>
      </c>
      <c r="H6" s="55" t="s">
        <v>461</v>
      </c>
      <c r="I6" s="55" t="s">
        <v>462</v>
      </c>
      <c r="J6" s="55" t="s">
        <v>463</v>
      </c>
      <c r="K6" s="55" t="s">
        <v>464</v>
      </c>
      <c r="L6" s="55" t="s">
        <v>45</v>
      </c>
      <c r="M6" s="55" t="s">
        <v>46</v>
      </c>
      <c r="N6" s="55" t="s">
        <v>47</v>
      </c>
      <c r="O6" s="55" t="s">
        <v>205</v>
      </c>
      <c r="P6" s="55" t="s">
        <v>465</v>
      </c>
      <c r="Q6" s="55" t="s">
        <v>466</v>
      </c>
      <c r="R6" s="55" t="s">
        <v>467</v>
      </c>
      <c r="S6" s="55" t="s">
        <v>52</v>
      </c>
      <c r="T6" s="55" t="s">
        <v>54</v>
      </c>
      <c r="U6" s="55" t="s">
        <v>468</v>
      </c>
      <c r="V6" s="55" t="s">
        <v>56</v>
      </c>
      <c r="W6" s="55" t="s">
        <v>469</v>
      </c>
      <c r="X6" s="55" t="s">
        <v>60</v>
      </c>
      <c r="Y6" s="55" t="s">
        <v>470</v>
      </c>
      <c r="Z6" s="55" t="s">
        <v>471</v>
      </c>
      <c r="AA6" s="55" t="s">
        <v>472</v>
      </c>
      <c r="AB6" s="55" t="s">
        <v>91</v>
      </c>
    </row>
    <row r="7" spans="1:28" ht="22.5" customHeight="1" x14ac:dyDescent="0.25">
      <c r="A7" s="48" t="str">
        <f>IF($A$2="","",$A$2)</f>
        <v/>
      </c>
      <c r="B7" s="56">
        <f>'Project Compliance Tool'!B9</f>
        <v>0</v>
      </c>
      <c r="C7" s="56">
        <f>'Project Compliance Tool'!C9</f>
        <v>0</v>
      </c>
      <c r="D7" s="92">
        <f>'Project Compliance Tool'!D9</f>
        <v>0</v>
      </c>
      <c r="E7" s="57">
        <f>'Project Compliance Tool'!E9</f>
        <v>0</v>
      </c>
      <c r="F7" s="57">
        <f>'Project Compliance Tool'!F9</f>
        <v>0</v>
      </c>
      <c r="G7" s="58" t="str">
        <f>'Project Compliance Tool'!O25</f>
        <v/>
      </c>
      <c r="H7" s="58">
        <f>'Project Compliance Tool'!N25</f>
        <v>0</v>
      </c>
      <c r="I7" s="59" t="str">
        <f>IFERROR(H7/G7,"")</f>
        <v/>
      </c>
      <c r="J7" s="60">
        <f>IF(SUM($K$14:$K$22)&gt;0,"MPS",C13)</f>
        <v>0</v>
      </c>
      <c r="K7" s="60">
        <f>IF(SUM($K$14:$K$22)&gt;0,"MPS",D13)</f>
        <v>0</v>
      </c>
      <c r="L7" s="60">
        <f>IF(SUM($K$14:$K$22)&gt;0,"MPS",E13)</f>
        <v>0</v>
      </c>
      <c r="M7" s="60" t="str">
        <f>IF(SUM($K$14:$K$22)&gt;0,"MPS",F13)</f>
        <v/>
      </c>
      <c r="N7" s="60">
        <f>IF(SUM($K$14:$K$22)&gt;0,"Multiple Project Types",G13)</f>
        <v>0</v>
      </c>
      <c r="O7" s="60">
        <f>IF(SUM($K$14:$K$22)&gt;0,"MPS",H13)</f>
        <v>0</v>
      </c>
      <c r="P7" s="60">
        <f>IF(SUM($K$14:$K$22)&gt;0,"MPS",I13)</f>
        <v>0</v>
      </c>
      <c r="Q7" s="60">
        <f>IF(SUM($K$14:$K$22)&gt;0,"MPS",J13)</f>
        <v>0</v>
      </c>
      <c r="R7" s="60" t="str">
        <f>IF(SUM($K$14:$K$22)&gt;0,"MPS",K13)</f>
        <v/>
      </c>
      <c r="S7" s="61" t="e">
        <f>IF(R7="MPS","MPS",R7/P7)</f>
        <v>#VALUE!</v>
      </c>
      <c r="T7" s="58" t="str">
        <f>'Project Compliance Tool'!P25</f>
        <v/>
      </c>
      <c r="U7" s="62" t="str">
        <f>'Project Compliance Tool'!Q25</f>
        <v/>
      </c>
      <c r="V7" s="62" t="str">
        <f>'Project Compliance Tool'!R25</f>
        <v/>
      </c>
      <c r="W7" s="62" t="str">
        <f>'Project Compliance Tool'!S25</f>
        <v/>
      </c>
      <c r="X7" s="60" t="str">
        <f>IF(SUM($M$14:$M$22)&gt;0,"MPS",M13)</f>
        <v/>
      </c>
      <c r="Y7" s="63" t="str">
        <f>'Project Compliance Tool'!T25</f>
        <v/>
      </c>
      <c r="Z7" s="63" t="str">
        <f>'Project Compliance Tool'!U25</f>
        <v/>
      </c>
      <c r="AA7" s="58">
        <f>Q23</f>
        <v>0</v>
      </c>
      <c r="AB7" s="63" t="str">
        <f>'Project Compliance Tool'!V25</f>
        <v>Please Select Programme</v>
      </c>
    </row>
    <row r="10" spans="1:28" x14ac:dyDescent="0.25">
      <c r="A10" s="54" t="s">
        <v>473</v>
      </c>
    </row>
    <row r="12" spans="1:28" ht="78" x14ac:dyDescent="0.25">
      <c r="A12" s="55" t="s">
        <v>454</v>
      </c>
      <c r="B12" s="55" t="s">
        <v>474</v>
      </c>
      <c r="C12" s="55" t="s">
        <v>475</v>
      </c>
      <c r="D12" s="55" t="s">
        <v>476</v>
      </c>
      <c r="E12" s="55" t="s">
        <v>45</v>
      </c>
      <c r="F12" s="55" t="s">
        <v>46</v>
      </c>
      <c r="G12" s="55" t="s">
        <v>47</v>
      </c>
      <c r="H12" s="55" t="s">
        <v>48</v>
      </c>
      <c r="I12" s="55" t="s">
        <v>49</v>
      </c>
      <c r="J12" s="55" t="s">
        <v>50</v>
      </c>
      <c r="K12" s="55" t="s">
        <v>51</v>
      </c>
      <c r="L12" s="55" t="s">
        <v>52</v>
      </c>
      <c r="M12" s="55" t="s">
        <v>60</v>
      </c>
      <c r="N12" s="55" t="s">
        <v>477</v>
      </c>
      <c r="O12" s="55" t="s">
        <v>469</v>
      </c>
      <c r="P12" s="55" t="s">
        <v>478</v>
      </c>
      <c r="Q12" s="55" t="s">
        <v>472</v>
      </c>
      <c r="R12" s="55" t="s">
        <v>479</v>
      </c>
      <c r="T12" s="55" t="s">
        <v>480</v>
      </c>
      <c r="U12" s="55" t="s">
        <v>481</v>
      </c>
    </row>
    <row r="13" spans="1:28" ht="39" x14ac:dyDescent="0.25">
      <c r="A13" s="48" t="str">
        <f>IF($A$2="","",$A$2)</f>
        <v/>
      </c>
      <c r="B13" s="48" t="e">
        <f>U13&amp;T13&amp;$A$2</f>
        <v>#N/A</v>
      </c>
      <c r="C13" s="48">
        <f>'Project Compliance Tool'!D12</f>
        <v>0</v>
      </c>
      <c r="D13" s="64">
        <f>'Project Compliance Tool'!E12</f>
        <v>0</v>
      </c>
      <c r="E13" s="64">
        <f>'Project Compliance Tool'!F12</f>
        <v>0</v>
      </c>
      <c r="F13" s="64" t="str">
        <f>'Project Compliance Tool'!G12</f>
        <v/>
      </c>
      <c r="G13" s="48">
        <f>'Project Compliance Tool'!H12</f>
        <v>0</v>
      </c>
      <c r="H13" s="48">
        <f>'Project Compliance Tool'!I12</f>
        <v>0</v>
      </c>
      <c r="I13" s="64">
        <f>'Project Compliance Tool'!K12</f>
        <v>0</v>
      </c>
      <c r="J13" s="64">
        <f>'Project Compliance Tool'!L12</f>
        <v>0</v>
      </c>
      <c r="K13" s="64" t="str">
        <f>'Project Compliance Tool'!M12</f>
        <v/>
      </c>
      <c r="L13" s="65">
        <f>'Project Compliance Tool'!N12</f>
        <v>0</v>
      </c>
      <c r="M13" s="64" t="str">
        <f>'Project Compliance Tool'!W12</f>
        <v/>
      </c>
      <c r="N13" s="58" t="str">
        <f>'Project Compliance Tool'!P12</f>
        <v/>
      </c>
      <c r="O13" s="64" t="str">
        <f>'Project Compliance Tool'!S12</f>
        <v/>
      </c>
      <c r="P13" s="64" t="str">
        <f>'Project Compliance Tool'!T12</f>
        <v/>
      </c>
      <c r="Q13" s="58" t="str">
        <f>IFERROR(N13*M13,"")</f>
        <v/>
      </c>
      <c r="R13" s="58">
        <f>'Project Compliance Tool'!O12</f>
        <v>0</v>
      </c>
      <c r="T13" s="48">
        <f>COUNTIF($U$13:U13,U13)</f>
        <v>1</v>
      </c>
      <c r="U13" s="48" t="e">
        <f>VLOOKUP(C13,'Eligible Technologies'!$J$17:$Q$26,7,FALSE)</f>
        <v>#N/A</v>
      </c>
      <c r="V13" s="66">
        <f t="shared" ref="V13:V22" si="0">IF(LEN(TRIM(C13))=0,0,LEN(TRIM(C13))-LEN(SUBSTITUTE(C13," ",""))+1)</f>
        <v>1</v>
      </c>
      <c r="W13" s="66" t="e">
        <f>RIGHT(C13,LEN(C13)-FIND("^^",SUBSTITUTE(C13," ",
"^^",LEN(C13)-LEN(SUBSTITUTE(C13," ","")))))</f>
        <v>#VALUE!</v>
      </c>
    </row>
    <row r="14" spans="1:28" x14ac:dyDescent="0.25">
      <c r="A14" s="48" t="str">
        <f t="shared" ref="A14:A22" si="1">IF($A$2="","",$A$2)</f>
        <v/>
      </c>
      <c r="B14" s="48" t="e">
        <f>U14&amp;T14&amp;$A$2</f>
        <v>#N/A</v>
      </c>
      <c r="C14" s="48">
        <f>'Project Compliance Tool'!D13</f>
        <v>0</v>
      </c>
      <c r="D14" s="64">
        <f>'Project Compliance Tool'!E13</f>
        <v>0</v>
      </c>
      <c r="E14" s="64">
        <f>'Project Compliance Tool'!F13</f>
        <v>0</v>
      </c>
      <c r="F14" s="64" t="str">
        <f>'Project Compliance Tool'!G13</f>
        <v/>
      </c>
      <c r="G14" s="48">
        <f>'Project Compliance Tool'!H13</f>
        <v>0</v>
      </c>
      <c r="H14" s="48">
        <f>'Project Compliance Tool'!I13</f>
        <v>0</v>
      </c>
      <c r="I14" s="64">
        <f>'Project Compliance Tool'!K13</f>
        <v>0</v>
      </c>
      <c r="J14" s="64">
        <f>'Project Compliance Tool'!L13</f>
        <v>0</v>
      </c>
      <c r="K14" s="64" t="str">
        <f>'Project Compliance Tool'!M13</f>
        <v/>
      </c>
      <c r="L14" s="65">
        <f>'Project Compliance Tool'!N13</f>
        <v>0</v>
      </c>
      <c r="M14" s="64" t="str">
        <f>'Project Compliance Tool'!W13</f>
        <v/>
      </c>
      <c r="N14" s="58" t="str">
        <f>'Project Compliance Tool'!P13</f>
        <v/>
      </c>
      <c r="O14" s="64" t="str">
        <f>'Project Compliance Tool'!S13</f>
        <v/>
      </c>
      <c r="P14" s="64" t="str">
        <f>'Project Compliance Tool'!T13</f>
        <v/>
      </c>
      <c r="Q14" s="58" t="str">
        <f t="shared" ref="Q14:Q22" si="2">IFERROR(N14*M14,"")</f>
        <v/>
      </c>
      <c r="R14" s="58">
        <f>'Project Compliance Tool'!O13</f>
        <v>0</v>
      </c>
      <c r="T14" s="48">
        <f>COUNTIF($U$13:U14,U14)</f>
        <v>2</v>
      </c>
      <c r="U14" s="48" t="e">
        <f>VLOOKUP(C14,'Eligible Technologies'!$J$17:$Q$26,7,FALSE)</f>
        <v>#N/A</v>
      </c>
      <c r="V14" s="66">
        <f t="shared" si="0"/>
        <v>1</v>
      </c>
      <c r="W14" s="66" t="e">
        <f>RIGHT(C14,LEN(C14)-FIND("^^",SUBSTITUTE(C14," ",
"^^",LEN(C14)-LEN(SUBSTITUTE(C14," ","")))))</f>
        <v>#VALUE!</v>
      </c>
    </row>
    <row r="15" spans="1:28" x14ac:dyDescent="0.25">
      <c r="A15" s="48" t="str">
        <f t="shared" si="1"/>
        <v/>
      </c>
      <c r="B15" s="48" t="e">
        <f t="shared" ref="B15:B22" si="3">U15&amp;T15&amp;$A$2</f>
        <v>#N/A</v>
      </c>
      <c r="C15" s="48">
        <f>'Project Compliance Tool'!D14</f>
        <v>0</v>
      </c>
      <c r="D15" s="64">
        <f>'Project Compliance Tool'!E14</f>
        <v>0</v>
      </c>
      <c r="E15" s="64">
        <f>'Project Compliance Tool'!F14</f>
        <v>0</v>
      </c>
      <c r="F15" s="64" t="str">
        <f>'Project Compliance Tool'!G14</f>
        <v/>
      </c>
      <c r="G15" s="48">
        <f>'Project Compliance Tool'!H14</f>
        <v>0</v>
      </c>
      <c r="H15" s="48">
        <f>'Project Compliance Tool'!I14</f>
        <v>0</v>
      </c>
      <c r="I15" s="64">
        <f>'Project Compliance Tool'!K14</f>
        <v>0</v>
      </c>
      <c r="J15" s="64">
        <f>'Project Compliance Tool'!L14</f>
        <v>0</v>
      </c>
      <c r="K15" s="64" t="str">
        <f>'Project Compliance Tool'!M14</f>
        <v/>
      </c>
      <c r="L15" s="65">
        <f>'Project Compliance Tool'!N14</f>
        <v>0</v>
      </c>
      <c r="M15" s="64" t="str">
        <f>'Project Compliance Tool'!W14</f>
        <v/>
      </c>
      <c r="N15" s="58" t="str">
        <f>'Project Compliance Tool'!P14</f>
        <v/>
      </c>
      <c r="O15" s="64" t="str">
        <f>'Project Compliance Tool'!S14</f>
        <v/>
      </c>
      <c r="P15" s="64" t="str">
        <f>'Project Compliance Tool'!T14</f>
        <v/>
      </c>
      <c r="Q15" s="58" t="str">
        <f t="shared" si="2"/>
        <v/>
      </c>
      <c r="R15" s="58">
        <f>'Project Compliance Tool'!O14</f>
        <v>0</v>
      </c>
      <c r="T15" s="48">
        <f>COUNTIF($U$13:U15,U15)</f>
        <v>3</v>
      </c>
      <c r="U15" s="48" t="e">
        <f>VLOOKUP(C15,'Eligible Technologies'!$J$17:$Q$26,7,FALSE)</f>
        <v>#N/A</v>
      </c>
      <c r="V15" s="66">
        <f t="shared" si="0"/>
        <v>1</v>
      </c>
      <c r="W15" s="66" t="e">
        <f>RIGHT(C15,LEN(C15)-FIND("^^",SUBSTITUTE(C15," ",
"^^",LEN(C15)-LEN(SUBSTITUTE(C15," ","")))))</f>
        <v>#VALUE!</v>
      </c>
    </row>
    <row r="16" spans="1:28" x14ac:dyDescent="0.25">
      <c r="A16" s="48" t="str">
        <f t="shared" si="1"/>
        <v/>
      </c>
      <c r="B16" s="48" t="e">
        <f t="shared" si="3"/>
        <v>#N/A</v>
      </c>
      <c r="C16" s="48">
        <f>'Project Compliance Tool'!D15</f>
        <v>0</v>
      </c>
      <c r="D16" s="64">
        <f>'Project Compliance Tool'!E15</f>
        <v>0</v>
      </c>
      <c r="E16" s="64">
        <f>'Project Compliance Tool'!F15</f>
        <v>0</v>
      </c>
      <c r="F16" s="64" t="str">
        <f>'Project Compliance Tool'!G15</f>
        <v/>
      </c>
      <c r="G16" s="48">
        <f>'Project Compliance Tool'!H15</f>
        <v>0</v>
      </c>
      <c r="H16" s="48">
        <f>'Project Compliance Tool'!I15</f>
        <v>0</v>
      </c>
      <c r="I16" s="64">
        <f>'Project Compliance Tool'!K15</f>
        <v>0</v>
      </c>
      <c r="J16" s="64">
        <f>'Project Compliance Tool'!L15</f>
        <v>0</v>
      </c>
      <c r="K16" s="64" t="str">
        <f>'Project Compliance Tool'!M15</f>
        <v/>
      </c>
      <c r="L16" s="65">
        <f>'Project Compliance Tool'!N15</f>
        <v>0</v>
      </c>
      <c r="M16" s="64" t="str">
        <f>'Project Compliance Tool'!W15</f>
        <v/>
      </c>
      <c r="N16" s="58" t="str">
        <f>'Project Compliance Tool'!P15</f>
        <v/>
      </c>
      <c r="O16" s="64" t="str">
        <f>'Project Compliance Tool'!S15</f>
        <v/>
      </c>
      <c r="P16" s="64" t="str">
        <f>'Project Compliance Tool'!T15</f>
        <v/>
      </c>
      <c r="Q16" s="58" t="str">
        <f t="shared" si="2"/>
        <v/>
      </c>
      <c r="R16" s="58">
        <f>'Project Compliance Tool'!O15</f>
        <v>0</v>
      </c>
      <c r="T16" s="48">
        <f>COUNTIF($U$13:U16,U16)</f>
        <v>4</v>
      </c>
      <c r="U16" s="48" t="e">
        <f>VLOOKUP(C16,'Eligible Technologies'!$J$17:$Q$26,7,FALSE)</f>
        <v>#N/A</v>
      </c>
      <c r="V16" s="66">
        <f t="shared" si="0"/>
        <v>1</v>
      </c>
      <c r="W16" s="66" t="e">
        <f>RIGHT(C16,LEN(C16)-FIND("^^",SUBSTITUTE(C16," ",
"^^",LEN(C16)-LEN(SUBSTITUTE(C16," ","")))))</f>
        <v>#VALUE!</v>
      </c>
    </row>
    <row r="17" spans="1:23" x14ac:dyDescent="0.25">
      <c r="A17" s="48" t="str">
        <f t="shared" si="1"/>
        <v/>
      </c>
      <c r="B17" s="48" t="e">
        <f t="shared" si="3"/>
        <v>#N/A</v>
      </c>
      <c r="C17" s="48">
        <f>'Project Compliance Tool'!D16</f>
        <v>0</v>
      </c>
      <c r="D17" s="64">
        <f>'Project Compliance Tool'!E16</f>
        <v>0</v>
      </c>
      <c r="E17" s="64">
        <f>'Project Compliance Tool'!F16</f>
        <v>0</v>
      </c>
      <c r="F17" s="64" t="str">
        <f>'Project Compliance Tool'!G16</f>
        <v/>
      </c>
      <c r="G17" s="48">
        <f>'Project Compliance Tool'!H16</f>
        <v>0</v>
      </c>
      <c r="H17" s="48">
        <f>'Project Compliance Tool'!I16</f>
        <v>0</v>
      </c>
      <c r="I17" s="64">
        <f>'Project Compliance Tool'!K16</f>
        <v>0</v>
      </c>
      <c r="J17" s="64">
        <f>'Project Compliance Tool'!L16</f>
        <v>0</v>
      </c>
      <c r="K17" s="64" t="str">
        <f>'Project Compliance Tool'!M16</f>
        <v/>
      </c>
      <c r="L17" s="65">
        <f>'Project Compliance Tool'!N16</f>
        <v>0</v>
      </c>
      <c r="M17" s="64" t="str">
        <f>'Project Compliance Tool'!W16</f>
        <v/>
      </c>
      <c r="N17" s="58" t="str">
        <f>'Project Compliance Tool'!P16</f>
        <v/>
      </c>
      <c r="O17" s="64" t="str">
        <f>'Project Compliance Tool'!S16</f>
        <v/>
      </c>
      <c r="P17" s="64" t="str">
        <f>'Project Compliance Tool'!T16</f>
        <v/>
      </c>
      <c r="Q17" s="58" t="str">
        <f t="shared" si="2"/>
        <v/>
      </c>
      <c r="R17" s="58">
        <f>'Project Compliance Tool'!O16</f>
        <v>0</v>
      </c>
      <c r="T17" s="48">
        <f>COUNTIF($U$13:U17,U17)</f>
        <v>5</v>
      </c>
      <c r="U17" s="48" t="e">
        <f>VLOOKUP(C17,'Eligible Technologies'!$J$17:$Q$26,7,FALSE)</f>
        <v>#N/A</v>
      </c>
      <c r="V17" s="66">
        <f t="shared" si="0"/>
        <v>1</v>
      </c>
      <c r="W17" s="66" t="e">
        <f t="shared" ref="W17:W22" si="4">RIGHT(C17,LEN(C17)-FIND("^^",SUBSTITUTE(C17," ",
"^^",LEN(C17)-LEN(SUBSTITUTE(C17," ","")))))</f>
        <v>#VALUE!</v>
      </c>
    </row>
    <row r="18" spans="1:23" x14ac:dyDescent="0.25">
      <c r="A18" s="48" t="str">
        <f t="shared" si="1"/>
        <v/>
      </c>
      <c r="B18" s="48" t="e">
        <f t="shared" si="3"/>
        <v>#N/A</v>
      </c>
      <c r="C18" s="48">
        <f>'Project Compliance Tool'!D17</f>
        <v>0</v>
      </c>
      <c r="D18" s="64">
        <f>'Project Compliance Tool'!E17</f>
        <v>0</v>
      </c>
      <c r="E18" s="64">
        <f>'Project Compliance Tool'!F17</f>
        <v>0</v>
      </c>
      <c r="F18" s="64" t="str">
        <f>'Project Compliance Tool'!G17</f>
        <v/>
      </c>
      <c r="G18" s="48">
        <f>'Project Compliance Tool'!H17</f>
        <v>0</v>
      </c>
      <c r="H18" s="48">
        <f>'Project Compliance Tool'!I17</f>
        <v>0</v>
      </c>
      <c r="I18" s="64">
        <f>'Project Compliance Tool'!K17</f>
        <v>0</v>
      </c>
      <c r="J18" s="64">
        <f>'Project Compliance Tool'!L17</f>
        <v>0</v>
      </c>
      <c r="K18" s="64" t="str">
        <f>'Project Compliance Tool'!M17</f>
        <v/>
      </c>
      <c r="L18" s="65">
        <f>'Project Compliance Tool'!N17</f>
        <v>0</v>
      </c>
      <c r="M18" s="64" t="str">
        <f>'Project Compliance Tool'!W17</f>
        <v/>
      </c>
      <c r="N18" s="58" t="str">
        <f>'Project Compliance Tool'!P17</f>
        <v/>
      </c>
      <c r="O18" s="64" t="str">
        <f>'Project Compliance Tool'!S17</f>
        <v/>
      </c>
      <c r="P18" s="64" t="str">
        <f>'Project Compliance Tool'!T17</f>
        <v/>
      </c>
      <c r="Q18" s="58" t="str">
        <f t="shared" si="2"/>
        <v/>
      </c>
      <c r="R18" s="58">
        <f>'Project Compliance Tool'!O17</f>
        <v>0</v>
      </c>
      <c r="T18" s="48">
        <f>COUNTIF($U$13:U18,U18)</f>
        <v>6</v>
      </c>
      <c r="U18" s="48" t="e">
        <f>VLOOKUP(C18,'Eligible Technologies'!$J$17:$Q$26,7,FALSE)</f>
        <v>#N/A</v>
      </c>
      <c r="V18" s="66">
        <f t="shared" si="0"/>
        <v>1</v>
      </c>
      <c r="W18" s="66" t="e">
        <f t="shared" si="4"/>
        <v>#VALUE!</v>
      </c>
    </row>
    <row r="19" spans="1:23" x14ac:dyDescent="0.25">
      <c r="A19" s="48" t="str">
        <f t="shared" si="1"/>
        <v/>
      </c>
      <c r="B19" s="48" t="e">
        <f t="shared" si="3"/>
        <v>#N/A</v>
      </c>
      <c r="C19" s="48">
        <f>'Project Compliance Tool'!D18</f>
        <v>0</v>
      </c>
      <c r="D19" s="64">
        <f>'Project Compliance Tool'!E18</f>
        <v>0</v>
      </c>
      <c r="E19" s="64">
        <f>'Project Compliance Tool'!F18</f>
        <v>0</v>
      </c>
      <c r="F19" s="64" t="str">
        <f>'Project Compliance Tool'!G18</f>
        <v/>
      </c>
      <c r="G19" s="48">
        <f>'Project Compliance Tool'!H18</f>
        <v>0</v>
      </c>
      <c r="H19" s="48">
        <f>'Project Compliance Tool'!I18</f>
        <v>0</v>
      </c>
      <c r="I19" s="64">
        <f>'Project Compliance Tool'!K18</f>
        <v>0</v>
      </c>
      <c r="J19" s="64">
        <f>'Project Compliance Tool'!L18</f>
        <v>0</v>
      </c>
      <c r="K19" s="64" t="str">
        <f>'Project Compliance Tool'!M18</f>
        <v/>
      </c>
      <c r="L19" s="65">
        <f>'Project Compliance Tool'!N18</f>
        <v>0</v>
      </c>
      <c r="M19" s="64" t="str">
        <f>'Project Compliance Tool'!W18</f>
        <v/>
      </c>
      <c r="N19" s="58" t="str">
        <f>'Project Compliance Tool'!P18</f>
        <v/>
      </c>
      <c r="O19" s="64" t="str">
        <f>'Project Compliance Tool'!S18</f>
        <v/>
      </c>
      <c r="P19" s="64" t="str">
        <f>'Project Compliance Tool'!T18</f>
        <v/>
      </c>
      <c r="Q19" s="58" t="str">
        <f t="shared" si="2"/>
        <v/>
      </c>
      <c r="R19" s="58">
        <f>'Project Compliance Tool'!O18</f>
        <v>0</v>
      </c>
      <c r="T19" s="48">
        <f>COUNTIF($U$13:U19,U19)</f>
        <v>7</v>
      </c>
      <c r="U19" s="48" t="e">
        <f>VLOOKUP(C19,'Eligible Technologies'!$J$17:$Q$26,7,FALSE)</f>
        <v>#N/A</v>
      </c>
      <c r="V19" s="66">
        <f t="shared" si="0"/>
        <v>1</v>
      </c>
      <c r="W19" s="66" t="e">
        <f t="shared" si="4"/>
        <v>#VALUE!</v>
      </c>
    </row>
    <row r="20" spans="1:23" x14ac:dyDescent="0.25">
      <c r="A20" s="48" t="str">
        <f t="shared" si="1"/>
        <v/>
      </c>
      <c r="B20" s="48" t="e">
        <f t="shared" si="3"/>
        <v>#N/A</v>
      </c>
      <c r="C20" s="48">
        <f>'Project Compliance Tool'!D19</f>
        <v>0</v>
      </c>
      <c r="D20" s="64">
        <f>'Project Compliance Tool'!E19</f>
        <v>0</v>
      </c>
      <c r="E20" s="64">
        <f>'Project Compliance Tool'!F19</f>
        <v>0</v>
      </c>
      <c r="F20" s="64" t="str">
        <f>'Project Compliance Tool'!G19</f>
        <v/>
      </c>
      <c r="G20" s="48">
        <f>'Project Compliance Tool'!H19</f>
        <v>0</v>
      </c>
      <c r="H20" s="48">
        <f>'Project Compliance Tool'!I19</f>
        <v>0</v>
      </c>
      <c r="I20" s="64">
        <f>'Project Compliance Tool'!K19</f>
        <v>0</v>
      </c>
      <c r="J20" s="64">
        <f>'Project Compliance Tool'!L19</f>
        <v>0</v>
      </c>
      <c r="K20" s="64" t="str">
        <f>'Project Compliance Tool'!M19</f>
        <v/>
      </c>
      <c r="L20" s="65">
        <f>'Project Compliance Tool'!N19</f>
        <v>0</v>
      </c>
      <c r="M20" s="64" t="str">
        <f>'Project Compliance Tool'!W19</f>
        <v/>
      </c>
      <c r="N20" s="58" t="str">
        <f>'Project Compliance Tool'!P19</f>
        <v/>
      </c>
      <c r="O20" s="64" t="str">
        <f>'Project Compliance Tool'!S19</f>
        <v/>
      </c>
      <c r="P20" s="64" t="str">
        <f>'Project Compliance Tool'!T19</f>
        <v/>
      </c>
      <c r="Q20" s="58" t="str">
        <f t="shared" si="2"/>
        <v/>
      </c>
      <c r="R20" s="58">
        <f>'Project Compliance Tool'!O19</f>
        <v>0</v>
      </c>
      <c r="T20" s="48">
        <f>COUNTIF($U$13:U20,U20)</f>
        <v>8</v>
      </c>
      <c r="U20" s="48" t="e">
        <f>VLOOKUP(C20,'Eligible Technologies'!$J$17:$Q$26,7,FALSE)</f>
        <v>#N/A</v>
      </c>
      <c r="V20" s="66">
        <f t="shared" si="0"/>
        <v>1</v>
      </c>
      <c r="W20" s="66" t="e">
        <f t="shared" si="4"/>
        <v>#VALUE!</v>
      </c>
    </row>
    <row r="21" spans="1:23" x14ac:dyDescent="0.25">
      <c r="A21" s="48" t="str">
        <f t="shared" si="1"/>
        <v/>
      </c>
      <c r="B21" s="48" t="e">
        <f t="shared" si="3"/>
        <v>#N/A</v>
      </c>
      <c r="C21" s="48">
        <f>'Project Compliance Tool'!D20</f>
        <v>0</v>
      </c>
      <c r="D21" s="64">
        <f>'Project Compliance Tool'!E20</f>
        <v>0</v>
      </c>
      <c r="E21" s="64">
        <f>'Project Compliance Tool'!F20</f>
        <v>0</v>
      </c>
      <c r="F21" s="64" t="str">
        <f>'Project Compliance Tool'!G20</f>
        <v/>
      </c>
      <c r="G21" s="48">
        <f>'Project Compliance Tool'!H20</f>
        <v>0</v>
      </c>
      <c r="H21" s="48">
        <f>'Project Compliance Tool'!I20</f>
        <v>0</v>
      </c>
      <c r="I21" s="64">
        <f>'Project Compliance Tool'!K20</f>
        <v>0</v>
      </c>
      <c r="J21" s="64">
        <f>'Project Compliance Tool'!L20</f>
        <v>0</v>
      </c>
      <c r="K21" s="64" t="str">
        <f>'Project Compliance Tool'!M20</f>
        <v/>
      </c>
      <c r="L21" s="65">
        <f>'Project Compliance Tool'!N20</f>
        <v>0</v>
      </c>
      <c r="M21" s="64" t="str">
        <f>'Project Compliance Tool'!W20</f>
        <v/>
      </c>
      <c r="N21" s="58" t="str">
        <f>'Project Compliance Tool'!P20</f>
        <v/>
      </c>
      <c r="O21" s="64" t="str">
        <f>'Project Compliance Tool'!S20</f>
        <v/>
      </c>
      <c r="P21" s="64" t="str">
        <f>'Project Compliance Tool'!T20</f>
        <v/>
      </c>
      <c r="Q21" s="58" t="str">
        <f t="shared" si="2"/>
        <v/>
      </c>
      <c r="R21" s="58">
        <f>'Project Compliance Tool'!O20</f>
        <v>0</v>
      </c>
      <c r="T21" s="48">
        <f>COUNTIF($U$13:U21,U21)</f>
        <v>9</v>
      </c>
      <c r="U21" s="48" t="e">
        <f>VLOOKUP(C21,'Eligible Technologies'!$J$17:$Q$26,7,FALSE)</f>
        <v>#N/A</v>
      </c>
      <c r="V21" s="66">
        <f t="shared" si="0"/>
        <v>1</v>
      </c>
      <c r="W21" s="66" t="e">
        <f t="shared" si="4"/>
        <v>#VALUE!</v>
      </c>
    </row>
    <row r="22" spans="1:23" x14ac:dyDescent="0.25">
      <c r="A22" s="48" t="str">
        <f t="shared" si="1"/>
        <v/>
      </c>
      <c r="B22" s="48" t="e">
        <f t="shared" si="3"/>
        <v>#N/A</v>
      </c>
      <c r="C22" s="48">
        <f>'Project Compliance Tool'!D21</f>
        <v>0</v>
      </c>
      <c r="D22" s="64">
        <f>'Project Compliance Tool'!E21</f>
        <v>0</v>
      </c>
      <c r="E22" s="64">
        <f>'Project Compliance Tool'!F21</f>
        <v>0</v>
      </c>
      <c r="F22" s="64" t="str">
        <f>'Project Compliance Tool'!G21</f>
        <v/>
      </c>
      <c r="G22" s="48">
        <f>'Project Compliance Tool'!H21</f>
        <v>0</v>
      </c>
      <c r="H22" s="48">
        <f>'Project Compliance Tool'!I21</f>
        <v>0</v>
      </c>
      <c r="I22" s="64">
        <f>'Project Compliance Tool'!K21</f>
        <v>0</v>
      </c>
      <c r="J22" s="64">
        <f>'Project Compliance Tool'!L21</f>
        <v>0</v>
      </c>
      <c r="K22" s="64" t="str">
        <f>'Project Compliance Tool'!M21</f>
        <v/>
      </c>
      <c r="L22" s="65">
        <f>'Project Compliance Tool'!N21</f>
        <v>0</v>
      </c>
      <c r="M22" s="64" t="str">
        <f>'Project Compliance Tool'!W21</f>
        <v/>
      </c>
      <c r="N22" s="58" t="str">
        <f>'Project Compliance Tool'!P21</f>
        <v/>
      </c>
      <c r="O22" s="64" t="str">
        <f>'Project Compliance Tool'!S21</f>
        <v/>
      </c>
      <c r="P22" s="64" t="str">
        <f>'Project Compliance Tool'!T21</f>
        <v/>
      </c>
      <c r="Q22" s="58" t="str">
        <f t="shared" si="2"/>
        <v/>
      </c>
      <c r="R22" s="58">
        <f>'Project Compliance Tool'!O21</f>
        <v>0</v>
      </c>
      <c r="T22" s="48">
        <f>COUNTIF($U$13:U22,U22)</f>
        <v>10</v>
      </c>
      <c r="U22" s="48" t="e">
        <f>VLOOKUP(C22,'Eligible Technologies'!$J$17:$Q$26,7,FALSE)</f>
        <v>#N/A</v>
      </c>
      <c r="V22" s="66">
        <f t="shared" si="0"/>
        <v>1</v>
      </c>
      <c r="W22" s="66" t="e">
        <f t="shared" si="4"/>
        <v>#VALUE!</v>
      </c>
    </row>
    <row r="23" spans="1:23" x14ac:dyDescent="0.25">
      <c r="N23" s="58">
        <f>SUM(N13:N22)</f>
        <v>0</v>
      </c>
      <c r="O23" s="63">
        <f>SUM(O13:O22)</f>
        <v>0</v>
      </c>
      <c r="P23" s="63">
        <f>SUM(P13:P22)</f>
        <v>0</v>
      </c>
      <c r="Q23" s="58">
        <f>SUM(Q13:Q22)</f>
        <v>0</v>
      </c>
      <c r="R23" s="58">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18"/>
  <sheetViews>
    <sheetView zoomScale="90" zoomScaleNormal="90" workbookViewId="0">
      <selection activeCell="G43" sqref="G43"/>
    </sheetView>
  </sheetViews>
  <sheetFormatPr defaultColWidth="9.08984375" defaultRowHeight="13" x14ac:dyDescent="0.3"/>
  <cols>
    <col min="1" max="1" width="27.08984375" style="17" bestFit="1" customWidth="1"/>
    <col min="2" max="3" width="27.90625" style="24" customWidth="1"/>
    <col min="4" max="4" width="22.08984375" style="17" bestFit="1" customWidth="1"/>
    <col min="5" max="5" width="29.90625" style="24" bestFit="1" customWidth="1"/>
    <col min="6" max="6" width="30.453125" style="24" bestFit="1" customWidth="1"/>
    <col min="7" max="7" width="43.08984375" style="24" customWidth="1"/>
    <col min="8" max="8" width="22.453125" style="24" customWidth="1"/>
    <col min="9" max="9" width="48" style="24" bestFit="1" customWidth="1"/>
    <col min="10" max="10" width="41.453125" style="24" bestFit="1" customWidth="1"/>
    <col min="11" max="11" width="17.453125" style="24" bestFit="1" customWidth="1"/>
    <col min="12" max="12" width="43.90625" style="24" bestFit="1" customWidth="1"/>
    <col min="13" max="13" width="32.90625" style="68" bestFit="1" customWidth="1"/>
    <col min="14" max="14" width="31.54296875" style="24" bestFit="1" customWidth="1"/>
    <col min="15" max="15" width="32.08984375" style="24" bestFit="1" customWidth="1"/>
    <col min="16" max="16" width="22.453125" style="24" bestFit="1" customWidth="1"/>
    <col min="17" max="17" width="24.08984375" style="24" bestFit="1" customWidth="1"/>
    <col min="18" max="18" width="24.453125" style="24" customWidth="1"/>
    <col min="19" max="19" width="31.453125" style="24" customWidth="1"/>
    <col min="20" max="16384" width="9.08984375" style="24"/>
  </cols>
  <sheetData>
    <row r="1" spans="1:14" x14ac:dyDescent="0.3">
      <c r="A1" s="67"/>
      <c r="B1" s="67"/>
    </row>
    <row r="2" spans="1:14" s="25" customFormat="1" ht="21" customHeight="1" x14ac:dyDescent="0.25">
      <c r="A2" s="69" t="s">
        <v>47</v>
      </c>
      <c r="B2" s="69" t="s">
        <v>482</v>
      </c>
      <c r="D2" s="70"/>
      <c r="E2" s="71"/>
      <c r="F2" s="71"/>
      <c r="G2" s="71"/>
      <c r="H2" s="71"/>
      <c r="K2" s="71" t="s">
        <v>483</v>
      </c>
      <c r="L2" s="71" t="s">
        <v>484</v>
      </c>
      <c r="M2" s="72" t="s">
        <v>485</v>
      </c>
      <c r="N2" s="71" t="s">
        <v>486</v>
      </c>
    </row>
    <row r="3" spans="1:14" ht="18.75" customHeight="1" x14ac:dyDescent="0.3">
      <c r="A3" s="73" t="s">
        <v>487</v>
      </c>
      <c r="B3" s="67" t="s">
        <v>488</v>
      </c>
      <c r="E3" s="68"/>
      <c r="K3" s="24" t="s">
        <v>62</v>
      </c>
      <c r="L3" s="24" t="s">
        <v>489</v>
      </c>
      <c r="M3" s="68">
        <f>'Project Compliance Tool'!D5</f>
        <v>0</v>
      </c>
      <c r="N3" s="24" t="str">
        <f>IF(ISERROR(VLOOKUP(M3,$K$3:$L$9,2,FALSE)),"",VLOOKUP(M3,$K$3:$L$9,2,FALSE))</f>
        <v/>
      </c>
    </row>
    <row r="4" spans="1:14" ht="18.75" customHeight="1" x14ac:dyDescent="0.3">
      <c r="A4" s="73" t="s">
        <v>237</v>
      </c>
      <c r="B4" s="67" t="s">
        <v>237</v>
      </c>
      <c r="E4" s="68"/>
      <c r="K4" s="24" t="s">
        <v>490</v>
      </c>
      <c r="L4" s="24" t="s">
        <v>491</v>
      </c>
    </row>
    <row r="5" spans="1:14" ht="18.75" customHeight="1" x14ac:dyDescent="0.3">
      <c r="A5" s="73" t="s">
        <v>255</v>
      </c>
      <c r="B5" s="67" t="s">
        <v>492</v>
      </c>
      <c r="D5" s="70" t="s">
        <v>493</v>
      </c>
      <c r="E5" s="71" t="s">
        <v>494</v>
      </c>
      <c r="F5" s="71" t="s">
        <v>482</v>
      </c>
      <c r="G5" s="71" t="s">
        <v>495</v>
      </c>
      <c r="H5" s="71" t="s">
        <v>496</v>
      </c>
      <c r="I5" s="25" t="s">
        <v>497</v>
      </c>
      <c r="K5" s="24" t="s">
        <v>498</v>
      </c>
      <c r="L5" s="24" t="s">
        <v>499</v>
      </c>
    </row>
    <row r="6" spans="1:14" ht="18.75" customHeight="1" x14ac:dyDescent="0.3">
      <c r="A6" s="73" t="s">
        <v>263</v>
      </c>
      <c r="B6" s="67" t="s">
        <v>263</v>
      </c>
      <c r="D6" s="17">
        <f>'Project Compliance Tool'!A12</f>
        <v>1</v>
      </c>
      <c r="E6" s="68">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65</v>
      </c>
      <c r="L6" s="24" t="s">
        <v>500</v>
      </c>
    </row>
    <row r="7" spans="1:14" ht="18.75" customHeight="1" x14ac:dyDescent="0.3">
      <c r="A7" s="73" t="s">
        <v>275</v>
      </c>
      <c r="B7" s="67" t="s">
        <v>501</v>
      </c>
      <c r="D7" s="17">
        <f>'Project Compliance Tool'!A13</f>
        <v>2</v>
      </c>
      <c r="E7" s="68">
        <f>'Project Compliance Tool'!H13</f>
        <v>0</v>
      </c>
      <c r="F7" s="24" t="str">
        <f t="shared" ref="F7:F15" si="1">IF(ISERROR(VLOOKUP(E7,$A$3:$B$20,2,FALSE)),"",VLOOKUP(E7,$A$3:$B$20,2,FALSE))</f>
        <v/>
      </c>
      <c r="G7" s="24">
        <f>'Project Compliance Tool'!I13</f>
        <v>0</v>
      </c>
      <c r="H7" s="24" t="str">
        <f t="shared" ca="1" si="0"/>
        <v>OK</v>
      </c>
      <c r="I7" s="24">
        <f t="shared" ref="I7:I15" ca="1" si="2">IF(H7="OK",1,0)</f>
        <v>1</v>
      </c>
      <c r="K7" s="24" t="s">
        <v>66</v>
      </c>
      <c r="L7" s="24" t="s">
        <v>66</v>
      </c>
    </row>
    <row r="8" spans="1:14" ht="18.75" customHeight="1" x14ac:dyDescent="0.3">
      <c r="A8" s="74" t="s">
        <v>279</v>
      </c>
      <c r="B8" s="67" t="s">
        <v>502</v>
      </c>
      <c r="D8" s="17">
        <f>'Project Compliance Tool'!A14</f>
        <v>3</v>
      </c>
      <c r="E8" s="68">
        <f>'Project Compliance Tool'!H14</f>
        <v>0</v>
      </c>
      <c r="F8" s="24" t="str">
        <f t="shared" si="1"/>
        <v/>
      </c>
      <c r="G8" s="24">
        <f>'Project Compliance Tool'!I14</f>
        <v>0</v>
      </c>
      <c r="H8" s="24" t="str">
        <f t="shared" ca="1" si="0"/>
        <v>OK</v>
      </c>
      <c r="I8" s="24">
        <f t="shared" ca="1" si="2"/>
        <v>1</v>
      </c>
      <c r="K8" s="24" t="s">
        <v>67</v>
      </c>
      <c r="L8" s="24" t="s">
        <v>503</v>
      </c>
    </row>
    <row r="9" spans="1:14" ht="18.75" customHeight="1" x14ac:dyDescent="0.3">
      <c r="A9" s="73" t="s">
        <v>288</v>
      </c>
      <c r="B9" s="67" t="s">
        <v>504</v>
      </c>
      <c r="D9" s="17">
        <f>'Project Compliance Tool'!A15</f>
        <v>4</v>
      </c>
      <c r="E9" s="68">
        <f>'Project Compliance Tool'!H15</f>
        <v>0</v>
      </c>
      <c r="F9" s="24" t="str">
        <f t="shared" si="1"/>
        <v/>
      </c>
      <c r="G9" s="24">
        <f>'Project Compliance Tool'!I15</f>
        <v>0</v>
      </c>
      <c r="H9" s="24" t="str">
        <f t="shared" ca="1" si="0"/>
        <v>OK</v>
      </c>
      <c r="I9" s="24">
        <f t="shared" ca="1" si="2"/>
        <v>1</v>
      </c>
      <c r="K9" s="24" t="s">
        <v>68</v>
      </c>
      <c r="L9" s="24" t="s">
        <v>505</v>
      </c>
    </row>
    <row r="10" spans="1:14" ht="18.75" customHeight="1" x14ac:dyDescent="0.3">
      <c r="A10" s="73" t="s">
        <v>289</v>
      </c>
      <c r="B10" s="67" t="s">
        <v>506</v>
      </c>
      <c r="D10" s="17">
        <f>'Project Compliance Tool'!A16</f>
        <v>5</v>
      </c>
      <c r="E10" s="68">
        <f>'Project Compliance Tool'!H16</f>
        <v>0</v>
      </c>
      <c r="F10" s="24" t="str">
        <f t="shared" si="1"/>
        <v/>
      </c>
      <c r="G10" s="24">
        <f>'Project Compliance Tool'!I16</f>
        <v>0</v>
      </c>
      <c r="H10" s="24" t="str">
        <f t="shared" ca="1" si="0"/>
        <v>OK</v>
      </c>
      <c r="I10" s="24">
        <f t="shared" ca="1" si="2"/>
        <v>1</v>
      </c>
    </row>
    <row r="11" spans="1:14" ht="18.75" customHeight="1" x14ac:dyDescent="0.3">
      <c r="A11" s="73" t="s">
        <v>295</v>
      </c>
      <c r="B11" s="67" t="s">
        <v>507</v>
      </c>
      <c r="D11" s="17">
        <f>'Project Compliance Tool'!A17</f>
        <v>6</v>
      </c>
      <c r="E11" s="68">
        <f>'Project Compliance Tool'!H17</f>
        <v>0</v>
      </c>
      <c r="F11" s="24" t="str">
        <f t="shared" si="1"/>
        <v/>
      </c>
      <c r="G11" s="24">
        <f>'Project Compliance Tool'!I17</f>
        <v>0</v>
      </c>
      <c r="H11" s="24" t="str">
        <f t="shared" ca="1" si="0"/>
        <v>OK</v>
      </c>
      <c r="I11" s="24">
        <f t="shared" ca="1" si="2"/>
        <v>1</v>
      </c>
    </row>
    <row r="12" spans="1:14" ht="18.75" customHeight="1" x14ac:dyDescent="0.3">
      <c r="A12" s="73" t="s">
        <v>210</v>
      </c>
      <c r="B12" s="24" t="s">
        <v>508</v>
      </c>
      <c r="D12" s="17">
        <f>'Project Compliance Tool'!A18</f>
        <v>7</v>
      </c>
      <c r="E12" s="68">
        <f>'Project Compliance Tool'!H18</f>
        <v>0</v>
      </c>
      <c r="F12" s="24" t="str">
        <f t="shared" si="1"/>
        <v/>
      </c>
      <c r="G12" s="24">
        <f>'Project Compliance Tool'!I18</f>
        <v>0</v>
      </c>
      <c r="H12" s="24" t="str">
        <f t="shared" ca="1" si="0"/>
        <v>OK</v>
      </c>
      <c r="I12" s="24">
        <f t="shared" ca="1" si="2"/>
        <v>1</v>
      </c>
    </row>
    <row r="13" spans="1:14" ht="18.75" customHeight="1" x14ac:dyDescent="0.3">
      <c r="A13" s="73" t="s">
        <v>298</v>
      </c>
      <c r="B13" s="67" t="s">
        <v>509</v>
      </c>
      <c r="D13" s="17">
        <f>'Project Compliance Tool'!A19</f>
        <v>8</v>
      </c>
      <c r="E13" s="68">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3">
      <c r="A14" s="73" t="s">
        <v>301</v>
      </c>
      <c r="B14" s="67" t="s">
        <v>510</v>
      </c>
      <c r="D14" s="17">
        <f>'Project Compliance Tool'!A20</f>
        <v>9</v>
      </c>
      <c r="E14" s="68">
        <f>'Project Compliance Tool'!H20</f>
        <v>0</v>
      </c>
      <c r="F14" s="24" t="str">
        <f t="shared" si="1"/>
        <v/>
      </c>
      <c r="G14" s="24">
        <f>'Project Compliance Tool'!I20</f>
        <v>0</v>
      </c>
      <c r="H14" s="24" t="str">
        <f ca="1">IF(AND(F14&lt;&gt;0,G14=0),"OK",IF(ISERROR(VLOOKUP(G14,INDIRECT(F14),1,FALSE)),"Work Type","OK"))</f>
        <v>OK</v>
      </c>
      <c r="I14" s="24">
        <f t="shared" ca="1" si="2"/>
        <v>1</v>
      </c>
    </row>
    <row r="15" spans="1:14" ht="18.75" customHeight="1" x14ac:dyDescent="0.3">
      <c r="A15" s="73" t="s">
        <v>304</v>
      </c>
      <c r="B15" s="67" t="s">
        <v>511</v>
      </c>
      <c r="D15" s="17">
        <f>'Project Compliance Tool'!A21</f>
        <v>10</v>
      </c>
      <c r="E15" s="68">
        <f>'Project Compliance Tool'!H21</f>
        <v>0</v>
      </c>
      <c r="F15" s="24" t="str">
        <f t="shared" si="1"/>
        <v/>
      </c>
      <c r="G15" s="24">
        <f>'Project Compliance Tool'!I21</f>
        <v>0</v>
      </c>
      <c r="H15" s="24" t="str">
        <f ca="1">IF(AND(F15&lt;&gt;0,G15=0),"OK",IF(ISERROR(VLOOKUP(G15,INDIRECT(F15),1,FALSE)),"Work Type","OK"))</f>
        <v>OK</v>
      </c>
      <c r="I15" s="24">
        <f t="shared" ca="1" si="2"/>
        <v>1</v>
      </c>
    </row>
    <row r="16" spans="1:14" ht="18.75" customHeight="1" x14ac:dyDescent="0.3">
      <c r="A16" s="73" t="s">
        <v>308</v>
      </c>
      <c r="B16" s="67" t="s">
        <v>512</v>
      </c>
      <c r="E16" s="68"/>
    </row>
    <row r="17" spans="1:5" ht="18.75" customHeight="1" x14ac:dyDescent="0.3">
      <c r="A17" s="73" t="s">
        <v>310</v>
      </c>
      <c r="B17" s="67" t="s">
        <v>513</v>
      </c>
      <c r="E17" s="68"/>
    </row>
    <row r="18" spans="1:5" ht="18.75" customHeight="1" x14ac:dyDescent="0.3">
      <c r="A18" s="73" t="s">
        <v>314</v>
      </c>
      <c r="B18" s="67" t="s">
        <v>514</v>
      </c>
      <c r="E18" s="68"/>
    </row>
    <row r="19" spans="1:5" ht="18.75" customHeight="1" x14ac:dyDescent="0.3">
      <c r="A19" s="73" t="s">
        <v>315</v>
      </c>
      <c r="B19" s="67" t="s">
        <v>315</v>
      </c>
      <c r="E19" s="68"/>
    </row>
    <row r="20" spans="1:5" ht="18.75" customHeight="1" x14ac:dyDescent="0.3">
      <c r="A20" s="73" t="s">
        <v>318</v>
      </c>
      <c r="B20" s="67" t="s">
        <v>318</v>
      </c>
      <c r="E20" s="68"/>
    </row>
    <row r="21" spans="1:5" ht="18.75" customHeight="1" x14ac:dyDescent="0.3">
      <c r="A21" s="73"/>
      <c r="B21" s="67"/>
      <c r="E21" s="68"/>
    </row>
    <row r="22" spans="1:5" ht="18.75" customHeight="1" x14ac:dyDescent="0.3">
      <c r="A22" s="73"/>
      <c r="B22" s="67"/>
      <c r="E22" s="68"/>
    </row>
    <row r="23" spans="1:5" ht="18.75" customHeight="1" x14ac:dyDescent="0.3">
      <c r="A23" s="73"/>
      <c r="B23" s="67"/>
      <c r="E23" s="68"/>
    </row>
    <row r="24" spans="1:5" ht="18.75" customHeight="1" x14ac:dyDescent="0.3">
      <c r="A24" s="73"/>
      <c r="B24" s="73"/>
      <c r="E24" s="68"/>
    </row>
    <row r="25" spans="1:5" ht="18.75" customHeight="1" x14ac:dyDescent="0.3">
      <c r="A25" s="73"/>
      <c r="B25" s="67"/>
      <c r="E25" s="68"/>
    </row>
    <row r="26" spans="1:5" ht="18.75" customHeight="1" x14ac:dyDescent="0.3">
      <c r="A26" s="73"/>
      <c r="B26" s="67"/>
      <c r="E26" s="68"/>
    </row>
    <row r="27" spans="1:5" ht="18.75" customHeight="1" x14ac:dyDescent="0.3">
      <c r="A27" s="67"/>
      <c r="B27" s="67"/>
      <c r="E27" s="68"/>
    </row>
    <row r="28" spans="1:5" ht="18.75" customHeight="1" x14ac:dyDescent="0.3">
      <c r="A28" s="67"/>
      <c r="B28" s="67"/>
      <c r="E28" s="68"/>
    </row>
    <row r="29" spans="1:5" ht="18.75" customHeight="1" x14ac:dyDescent="0.3">
      <c r="A29" s="67"/>
      <c r="B29" s="67"/>
      <c r="E29" s="68"/>
    </row>
    <row r="30" spans="1:5" ht="18.75" customHeight="1" x14ac:dyDescent="0.3">
      <c r="A30" s="67"/>
      <c r="B30" s="67"/>
      <c r="E30" s="68"/>
    </row>
    <row r="31" spans="1:5" ht="18.75" customHeight="1" x14ac:dyDescent="0.3">
      <c r="A31" s="67"/>
      <c r="B31" s="67"/>
      <c r="E31" s="68"/>
    </row>
    <row r="32" spans="1:5" ht="18.75" customHeight="1" x14ac:dyDescent="0.3">
      <c r="A32" s="67"/>
      <c r="B32" s="67"/>
      <c r="E32" s="68"/>
    </row>
    <row r="33" spans="1:14" ht="18.75" customHeight="1" x14ac:dyDescent="0.3">
      <c r="A33" s="67"/>
      <c r="B33" s="67" t="s">
        <v>515</v>
      </c>
      <c r="E33" s="68"/>
    </row>
    <row r="34" spans="1:14" ht="18.75" customHeight="1" x14ac:dyDescent="0.3">
      <c r="E34" s="68"/>
      <c r="M34" s="24"/>
      <c r="N34" s="68"/>
    </row>
    <row r="35" spans="1:14" ht="18.75" customHeight="1" x14ac:dyDescent="0.3">
      <c r="E35" s="68"/>
      <c r="M35" s="24"/>
      <c r="N35" s="68"/>
    </row>
    <row r="36" spans="1:14" ht="18.75" customHeight="1" x14ac:dyDescent="0.3">
      <c r="E36" s="68"/>
      <c r="M36" s="24"/>
      <c r="N36" s="68"/>
    </row>
    <row r="37" spans="1:14" ht="18.75" customHeight="1" x14ac:dyDescent="0.3">
      <c r="E37" s="68"/>
      <c r="M37" s="24"/>
      <c r="N37" s="68"/>
    </row>
    <row r="38" spans="1:14" ht="18.75" customHeight="1" x14ac:dyDescent="0.3">
      <c r="E38" s="68"/>
      <c r="M38" s="24"/>
      <c r="N38" s="68"/>
    </row>
    <row r="39" spans="1:14" ht="18.75" customHeight="1" x14ac:dyDescent="0.35">
      <c r="D39" s="24"/>
      <c r="E39" s="40" t="s">
        <v>516</v>
      </c>
      <c r="F39" s="41" t="s">
        <v>517</v>
      </c>
      <c r="G39" s="41" t="s">
        <v>518</v>
      </c>
      <c r="M39" s="24"/>
      <c r="N39" s="68"/>
    </row>
    <row r="40" spans="1:14" ht="18.75" customHeight="1" x14ac:dyDescent="0.3">
      <c r="D40" s="76"/>
      <c r="E40" s="77" t="s">
        <v>519</v>
      </c>
      <c r="F40" s="77">
        <v>1000</v>
      </c>
      <c r="G40" s="77">
        <v>208</v>
      </c>
      <c r="M40" s="24"/>
      <c r="N40" s="68"/>
    </row>
    <row r="41" spans="1:14" ht="18.75" customHeight="1" x14ac:dyDescent="0.3">
      <c r="D41" s="24"/>
      <c r="E41" s="77" t="s">
        <v>520</v>
      </c>
      <c r="F41" s="77">
        <v>8</v>
      </c>
      <c r="G41" s="77">
        <v>241</v>
      </c>
      <c r="M41" s="24"/>
      <c r="N41" s="68"/>
    </row>
    <row r="42" spans="1:14" ht="18.75" customHeight="1" x14ac:dyDescent="0.3">
      <c r="D42" s="24"/>
      <c r="E42" s="77" t="s">
        <v>521</v>
      </c>
      <c r="F42" s="77">
        <v>12</v>
      </c>
      <c r="G42" s="77">
        <v>333</v>
      </c>
      <c r="M42" s="24"/>
      <c r="N42" s="68"/>
    </row>
    <row r="43" spans="1:14" ht="18.75" customHeight="1" x14ac:dyDescent="0.3">
      <c r="D43" s="24"/>
      <c r="E43" s="77" t="s">
        <v>522</v>
      </c>
      <c r="F43" s="77">
        <v>8</v>
      </c>
      <c r="G43" s="77">
        <v>278</v>
      </c>
      <c r="M43" s="24"/>
      <c r="N43" s="68"/>
    </row>
    <row r="44" spans="1:14" ht="18.75" customHeight="1" x14ac:dyDescent="0.3">
      <c r="D44" s="24"/>
      <c r="E44" s="77" t="s">
        <v>523</v>
      </c>
      <c r="F44" s="77">
        <v>8</v>
      </c>
      <c r="G44" s="77">
        <v>500</v>
      </c>
      <c r="M44" s="24"/>
      <c r="N44" s="68"/>
    </row>
    <row r="45" spans="1:14" ht="18.75" customHeight="1" x14ac:dyDescent="0.3">
      <c r="D45" s="24"/>
      <c r="E45" s="77" t="s">
        <v>28</v>
      </c>
      <c r="F45" s="77">
        <v>10</v>
      </c>
      <c r="G45" s="77">
        <v>500</v>
      </c>
      <c r="M45" s="24"/>
      <c r="N45" s="68"/>
    </row>
    <row r="46" spans="1:14" ht="18.75" customHeight="1" x14ac:dyDescent="0.3">
      <c r="D46" s="24"/>
      <c r="E46" s="77" t="s">
        <v>524</v>
      </c>
      <c r="F46" s="77">
        <v>12</v>
      </c>
      <c r="G46" s="77">
        <v>333</v>
      </c>
      <c r="M46" s="24"/>
      <c r="N46" s="68"/>
    </row>
    <row r="47" spans="1:14" ht="18.75" customHeight="1" x14ac:dyDescent="0.3">
      <c r="D47" s="24"/>
      <c r="E47" s="77" t="s">
        <v>525</v>
      </c>
      <c r="F47" s="77">
        <v>8</v>
      </c>
      <c r="G47" s="77">
        <v>278</v>
      </c>
      <c r="M47" s="24"/>
      <c r="N47" s="68"/>
    </row>
    <row r="48" spans="1:14" ht="18.75" customHeight="1" x14ac:dyDescent="0.3">
      <c r="D48" s="24"/>
      <c r="E48" s="77"/>
      <c r="F48" s="77"/>
      <c r="G48" s="77"/>
      <c r="M48" s="24"/>
      <c r="N48" s="68"/>
    </row>
    <row r="49" spans="4:14" ht="18.75" customHeight="1" x14ac:dyDescent="0.3">
      <c r="D49" s="75"/>
      <c r="E49" s="75"/>
      <c r="F49" s="75"/>
      <c r="G49" s="75"/>
      <c r="H49" s="75"/>
      <c r="M49" s="24"/>
      <c r="N49" s="68"/>
    </row>
    <row r="50" spans="4:14" ht="18.75" customHeight="1" x14ac:dyDescent="0.3">
      <c r="D50" s="75"/>
      <c r="E50" s="75" t="s">
        <v>526</v>
      </c>
      <c r="F50" s="78" t="str">
        <f>'Project Compliance Tool'!Q25</f>
        <v/>
      </c>
      <c r="G50" s="79" t="str">
        <f>'Project Compliance Tool'!U25</f>
        <v/>
      </c>
      <c r="H50" s="75"/>
      <c r="M50" s="24"/>
      <c r="N50" s="68"/>
    </row>
    <row r="51" spans="4:14" ht="18.75" customHeight="1" x14ac:dyDescent="0.3">
      <c r="D51" s="75"/>
      <c r="E51" s="75" t="s">
        <v>527</v>
      </c>
      <c r="F51" s="75" t="str">
        <f>IFERROR(VLOOKUP('Project Compliance Tool'!D4,E39:G48,2,FALSE),"")</f>
        <v/>
      </c>
      <c r="G51" s="75" t="str">
        <f>IFERROR(VLOOKUP('Project Compliance Tool'!D4,E39:G48,3,FALSE),"")</f>
        <v/>
      </c>
      <c r="H51" s="75"/>
      <c r="M51" s="24"/>
      <c r="N51" s="68"/>
    </row>
    <row r="52" spans="4:14" ht="18.75" customHeight="1" x14ac:dyDescent="0.3">
      <c r="D52" s="75"/>
      <c r="E52" s="75" t="s">
        <v>91</v>
      </c>
      <c r="F52" s="75" t="str">
        <f>IF(F50&lt;=F51,"Compliant","Non-compliant")</f>
        <v>Compliant</v>
      </c>
      <c r="G52" s="75" t="str">
        <f>IF(G50&lt;=G51,"Compliant","Non-compliant")</f>
        <v>Compliant</v>
      </c>
      <c r="H52" s="75" t="str">
        <f>IF('Project Compliance Tool'!D4="","Select Programme",IF(AND(F52="Compliant",G52="Compliant"),"Compliant","Non-compliant"))</f>
        <v>Select Programme</v>
      </c>
      <c r="M52" s="24"/>
      <c r="N52" s="68"/>
    </row>
    <row r="53" spans="4:14" ht="18.75" customHeight="1" x14ac:dyDescent="0.3">
      <c r="M53" s="24"/>
      <c r="N53" s="68"/>
    </row>
    <row r="54" spans="4:14" ht="18.75" customHeight="1" x14ac:dyDescent="0.3">
      <c r="M54" s="24"/>
      <c r="N54" s="68"/>
    </row>
    <row r="55" spans="4:14" ht="18.75" customHeight="1" x14ac:dyDescent="0.3">
      <c r="D55" s="17" t="s">
        <v>519</v>
      </c>
      <c r="E55" s="24" t="s">
        <v>528</v>
      </c>
      <c r="F55" s="24" t="str">
        <f>IFERROR(VLOOKUP('Project Compliance Tool'!D4,'Extra look-up'!D55:E63,2,FALSE),"")</f>
        <v/>
      </c>
      <c r="G55" s="80" t="s">
        <v>64</v>
      </c>
      <c r="H55" s="80" t="s">
        <v>529</v>
      </c>
      <c r="I55" s="81" t="s">
        <v>530</v>
      </c>
    </row>
    <row r="56" spans="4:14" ht="18.75" customHeight="1" x14ac:dyDescent="0.3">
      <c r="D56" s="17" t="s">
        <v>520</v>
      </c>
      <c r="E56" s="24" t="s">
        <v>531</v>
      </c>
      <c r="G56" s="82" t="s">
        <v>63</v>
      </c>
      <c r="H56" s="82" t="s">
        <v>532</v>
      </c>
      <c r="I56" s="82" t="s">
        <v>533</v>
      </c>
      <c r="M56" s="24"/>
      <c r="N56" s="68"/>
    </row>
    <row r="57" spans="4:14" ht="18.75" customHeight="1" x14ac:dyDescent="0.3">
      <c r="D57" s="17" t="s">
        <v>521</v>
      </c>
      <c r="E57" s="24" t="s">
        <v>534</v>
      </c>
      <c r="G57" s="82" t="s">
        <v>65</v>
      </c>
      <c r="H57" s="82" t="s">
        <v>500</v>
      </c>
      <c r="I57" s="82"/>
      <c r="M57" s="24"/>
      <c r="N57" s="68"/>
    </row>
    <row r="58" spans="4:14" ht="18.75" customHeight="1" x14ac:dyDescent="0.3">
      <c r="D58" s="17" t="s">
        <v>522</v>
      </c>
      <c r="E58" s="24" t="s">
        <v>535</v>
      </c>
      <c r="G58" s="82" t="s">
        <v>66</v>
      </c>
      <c r="H58" s="82" t="s">
        <v>66</v>
      </c>
      <c r="I58" s="82"/>
    </row>
    <row r="59" spans="4:14" ht="18.75" customHeight="1" x14ac:dyDescent="0.3">
      <c r="D59" s="17" t="s">
        <v>523</v>
      </c>
      <c r="E59" s="17" t="s">
        <v>530</v>
      </c>
      <c r="G59" s="82" t="s">
        <v>536</v>
      </c>
      <c r="H59" s="82" t="s">
        <v>537</v>
      </c>
      <c r="I59" s="82"/>
    </row>
    <row r="60" spans="4:14" ht="18.75" customHeight="1" x14ac:dyDescent="0.3">
      <c r="D60" s="17" t="s">
        <v>28</v>
      </c>
      <c r="E60" s="17" t="s">
        <v>533</v>
      </c>
      <c r="G60" s="82" t="s">
        <v>538</v>
      </c>
      <c r="H60" s="82" t="s">
        <v>539</v>
      </c>
      <c r="I60" s="82"/>
    </row>
    <row r="61" spans="4:14" ht="18.75" customHeight="1" x14ac:dyDescent="0.3">
      <c r="D61" s="17" t="s">
        <v>524</v>
      </c>
      <c r="E61" s="17" t="s">
        <v>540</v>
      </c>
      <c r="G61" s="82" t="s">
        <v>68</v>
      </c>
      <c r="H61" s="82" t="s">
        <v>505</v>
      </c>
      <c r="I61" s="82"/>
    </row>
    <row r="62" spans="4:14" ht="18.75" customHeight="1" x14ac:dyDescent="0.3">
      <c r="D62" s="17" t="s">
        <v>525</v>
      </c>
      <c r="E62" s="17" t="s">
        <v>541</v>
      </c>
      <c r="G62" s="83" t="s">
        <v>64</v>
      </c>
      <c r="H62" s="83" t="s">
        <v>529</v>
      </c>
      <c r="I62" s="84" t="s">
        <v>528</v>
      </c>
    </row>
    <row r="63" spans="4:14" ht="18.75" customHeight="1" x14ac:dyDescent="0.3">
      <c r="D63" s="17" t="s">
        <v>542</v>
      </c>
      <c r="E63" s="24" t="s">
        <v>543</v>
      </c>
      <c r="G63" s="84" t="s">
        <v>63</v>
      </c>
      <c r="H63" s="84" t="s">
        <v>532</v>
      </c>
      <c r="I63" s="84"/>
    </row>
    <row r="64" spans="4:14" ht="18.75" customHeight="1" x14ac:dyDescent="0.3">
      <c r="E64" s="17"/>
      <c r="G64" s="84" t="s">
        <v>65</v>
      </c>
      <c r="H64" s="84" t="s">
        <v>500</v>
      </c>
      <c r="I64" s="84"/>
    </row>
    <row r="65" spans="5:9" ht="18.75" customHeight="1" x14ac:dyDescent="0.3">
      <c r="E65" s="17"/>
      <c r="G65" s="84" t="s">
        <v>66</v>
      </c>
      <c r="H65" s="84" t="s">
        <v>66</v>
      </c>
      <c r="I65" s="84"/>
    </row>
    <row r="66" spans="5:9" ht="18.75" customHeight="1" x14ac:dyDescent="0.3">
      <c r="E66" s="17"/>
      <c r="G66" s="84" t="s">
        <v>536</v>
      </c>
      <c r="H66" s="84" t="s">
        <v>537</v>
      </c>
      <c r="I66" s="84"/>
    </row>
    <row r="67" spans="5:9" ht="18.75" customHeight="1" x14ac:dyDescent="0.3">
      <c r="E67" s="17"/>
      <c r="G67" s="85" t="s">
        <v>538</v>
      </c>
      <c r="H67" s="85" t="s">
        <v>539</v>
      </c>
      <c r="I67" s="85" t="s">
        <v>531</v>
      </c>
    </row>
    <row r="68" spans="5:9" ht="18.75" customHeight="1" x14ac:dyDescent="0.3">
      <c r="G68" s="85" t="s">
        <v>68</v>
      </c>
      <c r="H68" s="85" t="s">
        <v>505</v>
      </c>
      <c r="I68" s="85"/>
    </row>
    <row r="69" spans="5:9" ht="18.75" customHeight="1" x14ac:dyDescent="0.3">
      <c r="G69" s="86" t="s">
        <v>64</v>
      </c>
      <c r="H69" s="86" t="s">
        <v>529</v>
      </c>
      <c r="I69" s="87" t="s">
        <v>540</v>
      </c>
    </row>
    <row r="70" spans="5:9" ht="18.75" customHeight="1" x14ac:dyDescent="0.3">
      <c r="G70" s="87" t="s">
        <v>65</v>
      </c>
      <c r="H70" s="87" t="s">
        <v>500</v>
      </c>
    </row>
    <row r="71" spans="5:9" ht="18.75" customHeight="1" x14ac:dyDescent="0.3">
      <c r="G71" s="87" t="s">
        <v>544</v>
      </c>
      <c r="H71" s="87" t="s">
        <v>539</v>
      </c>
    </row>
    <row r="72" spans="5:9" ht="18.75" customHeight="1" x14ac:dyDescent="0.3">
      <c r="G72" s="87" t="s">
        <v>545</v>
      </c>
      <c r="H72" s="87" t="s">
        <v>505</v>
      </c>
    </row>
    <row r="73" spans="5:9" ht="18.75" customHeight="1" x14ac:dyDescent="0.3">
      <c r="G73" s="88" t="s">
        <v>65</v>
      </c>
      <c r="H73" s="88" t="s">
        <v>500</v>
      </c>
      <c r="I73" s="88" t="s">
        <v>534</v>
      </c>
    </row>
    <row r="74" spans="5:9" ht="18.75" customHeight="1" x14ac:dyDescent="0.3">
      <c r="G74" s="88" t="s">
        <v>538</v>
      </c>
      <c r="H74" s="88" t="s">
        <v>539</v>
      </c>
      <c r="I74" s="88"/>
    </row>
    <row r="75" spans="5:9" ht="18.75" customHeight="1" x14ac:dyDescent="0.3">
      <c r="G75" s="88" t="s">
        <v>68</v>
      </c>
      <c r="H75" s="88" t="s">
        <v>505</v>
      </c>
      <c r="I75" s="89"/>
    </row>
    <row r="76" spans="5:9" ht="18.75" customHeight="1" x14ac:dyDescent="0.3">
      <c r="E76" s="17"/>
      <c r="G76" s="88" t="s">
        <v>536</v>
      </c>
      <c r="H76" s="88" t="s">
        <v>537</v>
      </c>
      <c r="I76" s="89"/>
    </row>
    <row r="77" spans="5:9" ht="18.75" customHeight="1" x14ac:dyDescent="0.3">
      <c r="E77" s="17"/>
      <c r="G77" s="88" t="s">
        <v>64</v>
      </c>
      <c r="H77" s="88" t="s">
        <v>529</v>
      </c>
      <c r="I77" s="88"/>
    </row>
    <row r="78" spans="5:9" ht="18.75" customHeight="1" x14ac:dyDescent="0.3">
      <c r="G78" s="90" t="s">
        <v>65</v>
      </c>
      <c r="H78" s="90" t="s">
        <v>500</v>
      </c>
      <c r="I78" s="90" t="s">
        <v>541</v>
      </c>
    </row>
    <row r="79" spans="5:9" ht="18.75" customHeight="1" x14ac:dyDescent="0.3">
      <c r="G79" s="90" t="s">
        <v>544</v>
      </c>
      <c r="H79" s="90" t="s">
        <v>539</v>
      </c>
      <c r="I79" s="90"/>
    </row>
    <row r="80" spans="5:9" ht="18.75" customHeight="1" x14ac:dyDescent="0.3">
      <c r="G80" s="90" t="s">
        <v>545</v>
      </c>
      <c r="H80" s="90" t="s">
        <v>505</v>
      </c>
      <c r="I80" s="90"/>
    </row>
    <row r="81" spans="4:9" ht="18.75" customHeight="1" x14ac:dyDescent="0.3">
      <c r="G81" s="90" t="s">
        <v>64</v>
      </c>
      <c r="H81" s="90" t="s">
        <v>529</v>
      </c>
      <c r="I81" s="90"/>
    </row>
    <row r="82" spans="4:9" ht="18.75" customHeight="1" x14ac:dyDescent="0.3">
      <c r="G82" s="91" t="s">
        <v>63</v>
      </c>
      <c r="H82" s="91" t="s">
        <v>532</v>
      </c>
      <c r="I82" s="91" t="s">
        <v>535</v>
      </c>
    </row>
    <row r="83" spans="4:9" ht="18.75" customHeight="1" x14ac:dyDescent="0.3">
      <c r="G83" s="91" t="s">
        <v>64</v>
      </c>
      <c r="H83" s="91" t="s">
        <v>529</v>
      </c>
      <c r="I83" s="91"/>
    </row>
    <row r="84" spans="4:9" ht="18.75" customHeight="1" x14ac:dyDescent="0.3">
      <c r="G84" s="91" t="s">
        <v>536</v>
      </c>
      <c r="H84" s="91" t="s">
        <v>537</v>
      </c>
      <c r="I84" s="91"/>
    </row>
    <row r="85" spans="4:9" ht="18.75" customHeight="1" x14ac:dyDescent="0.3">
      <c r="G85" s="91" t="s">
        <v>65</v>
      </c>
      <c r="H85" s="91" t="s">
        <v>500</v>
      </c>
      <c r="I85" s="91"/>
    </row>
    <row r="86" spans="4:9" ht="18.75" customHeight="1" x14ac:dyDescent="0.3">
      <c r="G86" s="91" t="s">
        <v>538</v>
      </c>
      <c r="H86" s="91" t="s">
        <v>539</v>
      </c>
      <c r="I86" s="91"/>
    </row>
    <row r="87" spans="4:9" ht="18.75" customHeight="1" x14ac:dyDescent="0.3">
      <c r="G87" s="91" t="s">
        <v>68</v>
      </c>
      <c r="H87" s="91" t="s">
        <v>505</v>
      </c>
      <c r="I87" s="91"/>
    </row>
    <row r="88" spans="4:9" ht="18.75" customHeight="1" x14ac:dyDescent="0.3">
      <c r="G88" s="91" t="s">
        <v>66</v>
      </c>
      <c r="H88" s="91" t="s">
        <v>66</v>
      </c>
      <c r="I88" s="91"/>
    </row>
    <row r="89" spans="4:9" ht="18.75" customHeight="1" x14ac:dyDescent="0.3">
      <c r="G89" s="422" t="s">
        <v>63</v>
      </c>
      <c r="H89" s="422" t="s">
        <v>532</v>
      </c>
      <c r="I89" s="422" t="s">
        <v>543</v>
      </c>
    </row>
    <row r="90" spans="4:9" ht="18.75" customHeight="1" x14ac:dyDescent="0.3">
      <c r="G90" s="422" t="s">
        <v>65</v>
      </c>
      <c r="H90" s="422" t="s">
        <v>500</v>
      </c>
      <c r="I90" s="422"/>
    </row>
    <row r="91" spans="4:9" ht="18.75" customHeight="1" x14ac:dyDescent="0.3">
      <c r="G91" s="422" t="s">
        <v>66</v>
      </c>
      <c r="H91" s="422" t="s">
        <v>66</v>
      </c>
      <c r="I91" s="422"/>
    </row>
    <row r="92" spans="4:9" ht="18.75" customHeight="1" x14ac:dyDescent="0.3">
      <c r="G92" s="422" t="s">
        <v>536</v>
      </c>
      <c r="H92" s="422" t="s">
        <v>537</v>
      </c>
      <c r="I92" s="422"/>
    </row>
    <row r="93" spans="4:9" ht="18.75" customHeight="1" x14ac:dyDescent="0.3">
      <c r="G93" s="422" t="s">
        <v>538</v>
      </c>
      <c r="H93" s="422" t="s">
        <v>539</v>
      </c>
      <c r="I93" s="422"/>
    </row>
    <row r="94" spans="4:9" ht="18.75" customHeight="1" x14ac:dyDescent="0.3">
      <c r="G94" s="422" t="s">
        <v>68</v>
      </c>
      <c r="H94" s="422" t="s">
        <v>505</v>
      </c>
      <c r="I94" s="422"/>
    </row>
    <row r="95" spans="4:9" ht="18.75" customHeight="1" x14ac:dyDescent="0.3"/>
    <row r="96" spans="4:9" ht="18.75" customHeight="1" x14ac:dyDescent="0.3">
      <c r="D96" s="17" t="s">
        <v>546</v>
      </c>
      <c r="E96" s="17" t="s">
        <v>547</v>
      </c>
      <c r="F96" s="24" t="s">
        <v>485</v>
      </c>
      <c r="G96" s="24" t="s">
        <v>485</v>
      </c>
      <c r="H96" s="71" t="s">
        <v>496</v>
      </c>
    </row>
    <row r="97" spans="4:8" ht="18.75" customHeight="1" x14ac:dyDescent="0.3">
      <c r="D97" s="17">
        <f>'Project Compliance Tool'!$D$4</f>
        <v>0</v>
      </c>
      <c r="E97" s="17" t="str">
        <f>IFERROR(VLOOKUP(D97,D55:E62,2,FALSE),"")</f>
        <v/>
      </c>
      <c r="F97" s="24">
        <f>'Project Compliance Tool'!$D$5</f>
        <v>0</v>
      </c>
      <c r="G97" s="24" t="e">
        <f>VLOOKUP(F97,G55:H88,2,FALSE)</f>
        <v>#N/A</v>
      </c>
      <c r="H97" s="24" t="str">
        <f ca="1">IF(OR(AND(E77=0,F77=0),AND(E77&lt;&gt;0,F77=0)),"OK",IF(ISERROR(VLOOKUP(F77,INDIRECT(E77),1,FALSE)),"Client Type","OK"))</f>
        <v>OK</v>
      </c>
    </row>
    <row r="98" spans="4:8" ht="18.75" customHeight="1" x14ac:dyDescent="0.3"/>
    <row r="99" spans="4:8" ht="18.75" customHeight="1" x14ac:dyDescent="0.3"/>
    <row r="100" spans="4:8" ht="18.75" customHeight="1" x14ac:dyDescent="0.3"/>
    <row r="101" spans="4:8" ht="18.75" customHeight="1" x14ac:dyDescent="0.3"/>
    <row r="102" spans="4:8" ht="18.75" customHeight="1" x14ac:dyDescent="0.3"/>
    <row r="103" spans="4:8" ht="18.75" customHeight="1" x14ac:dyDescent="0.3"/>
    <row r="104" spans="4:8" ht="18.75" customHeight="1" x14ac:dyDescent="0.3"/>
    <row r="105" spans="4:8" ht="18.75" customHeight="1" x14ac:dyDescent="0.3"/>
    <row r="106" spans="4:8" ht="18.75" customHeight="1" x14ac:dyDescent="0.3"/>
    <row r="107" spans="4:8" ht="18.75" customHeight="1" x14ac:dyDescent="0.3"/>
    <row r="108" spans="4:8" ht="18.75" customHeight="1" x14ac:dyDescent="0.3"/>
    <row r="109" spans="4:8" ht="18.75" customHeight="1" x14ac:dyDescent="0.3"/>
    <row r="110" spans="4:8" ht="18.75" customHeight="1" x14ac:dyDescent="0.3"/>
    <row r="111" spans="4:8" ht="18.75" customHeight="1" x14ac:dyDescent="0.3"/>
    <row r="112" spans="4:8" ht="18.75" customHeight="1" x14ac:dyDescent="0.3"/>
    <row r="113" ht="18.75" customHeight="1" x14ac:dyDescent="0.3"/>
    <row r="114" ht="18.75" customHeight="1" x14ac:dyDescent="0.3"/>
    <row r="115" ht="18.75" customHeight="1" x14ac:dyDescent="0.3"/>
    <row r="116" ht="18.75" customHeight="1" x14ac:dyDescent="0.3"/>
    <row r="117" ht="18.75" customHeight="1" x14ac:dyDescent="0.3"/>
    <row r="118" ht="18.75" customHeight="1" x14ac:dyDescent="0.3"/>
  </sheetData>
  <sheetProtection algorithmName="SHA-512" hashValue="KTq+BAQl4laQpc/pxjR2mQUffagj0NJWHSA+8IK6rwKqIFIpnZFvXlnO/NiDJtHni8cyFn3t2li5N4SEJvK/ow==" saltValue="j7YNBVz7OcrEApXztRl6g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20" sqref="B20"/>
    </sheetView>
  </sheetViews>
  <sheetFormatPr defaultColWidth="9.08984375" defaultRowHeight="12.5" x14ac:dyDescent="0.25"/>
  <cols>
    <col min="1" max="1" width="4.08984375" style="34" customWidth="1"/>
    <col min="2" max="2" width="187.54296875" style="34" customWidth="1"/>
    <col min="3" max="16384" width="9.08984375" style="34"/>
  </cols>
  <sheetData>
    <row r="1" spans="1:2" ht="16" thickBot="1" x14ac:dyDescent="0.3">
      <c r="A1" s="42"/>
      <c r="B1" s="43"/>
    </row>
    <row r="2" spans="1:2" ht="15.5" x14ac:dyDescent="0.25">
      <c r="A2" s="42"/>
      <c r="B2" s="93"/>
    </row>
    <row r="3" spans="1:2" ht="34.5" customHeight="1" x14ac:dyDescent="0.25">
      <c r="B3" s="94" t="s">
        <v>1</v>
      </c>
    </row>
    <row r="4" spans="1:2" ht="13.5" customHeight="1" x14ac:dyDescent="0.25">
      <c r="B4" s="95" t="str">
        <f ca="1">"© Salix Finance "&amp;YEAR(NOW())</f>
        <v>© Salix Finance 2023</v>
      </c>
    </row>
    <row r="5" spans="1:2" ht="13.5" customHeight="1" x14ac:dyDescent="0.25">
      <c r="B5" s="95"/>
    </row>
    <row r="6" spans="1:2" ht="21" customHeight="1" x14ac:dyDescent="0.25">
      <c r="B6" s="96" t="s">
        <v>2</v>
      </c>
    </row>
    <row r="7" spans="1:2" ht="51" customHeight="1" x14ac:dyDescent="0.25">
      <c r="B7" s="97" t="s">
        <v>3</v>
      </c>
    </row>
    <row r="8" spans="1:2" ht="21.75" customHeight="1" x14ac:dyDescent="0.25">
      <c r="B8" s="96" t="s">
        <v>4</v>
      </c>
    </row>
    <row r="9" spans="1:2" ht="54" x14ac:dyDescent="0.25">
      <c r="B9" s="97" t="s">
        <v>5</v>
      </c>
    </row>
    <row r="10" spans="1:2" ht="23.25" customHeight="1" x14ac:dyDescent="0.25">
      <c r="B10" s="96" t="s">
        <v>6</v>
      </c>
    </row>
    <row r="11" spans="1:2" ht="96.9" customHeight="1" x14ac:dyDescent="0.25">
      <c r="B11" s="97" t="s">
        <v>7</v>
      </c>
    </row>
    <row r="12" spans="1:2" ht="16" thickBot="1" x14ac:dyDescent="0.3">
      <c r="A12" s="43"/>
      <c r="B12" s="98"/>
    </row>
  </sheetData>
  <sheetProtection algorithmName="SHA-512" hashValue="hxNdOqTjHRvBFDaGYJpJfvhOHv18KHScKRmVE9auDUyjuj96oNgciUScypWPHU4RF6LB2qqbMk1sIK83f+iDFg==" saltValue="+1GFleh+7G3Vj0kxuiaGqQ==" spinCount="100000" sheet="1" selectLockedCells="1" selectUnlockedCells="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3"/>
  <sheetViews>
    <sheetView showGridLines="0" zoomScale="85" zoomScaleNormal="85" workbookViewId="0">
      <selection activeCell="C6" sqref="C6:R6"/>
    </sheetView>
  </sheetViews>
  <sheetFormatPr defaultColWidth="9.08984375" defaultRowHeight="15.5" x14ac:dyDescent="0.35"/>
  <cols>
    <col min="1" max="1" width="4.54296875" style="13" customWidth="1"/>
    <col min="2" max="2" width="2.453125" style="13" customWidth="1"/>
    <col min="3" max="16384" width="9.08984375" style="13"/>
  </cols>
  <sheetData>
    <row r="1" spans="1:18" ht="15" customHeight="1" thickBot="1" x14ac:dyDescent="0.4"/>
    <row r="2" spans="1:18" ht="15" customHeight="1" x14ac:dyDescent="0.35">
      <c r="B2" s="637"/>
      <c r="C2" s="638"/>
      <c r="D2" s="638"/>
      <c r="E2" s="638"/>
      <c r="F2" s="638"/>
      <c r="G2" s="638"/>
      <c r="H2" s="638"/>
      <c r="I2" s="638"/>
      <c r="J2" s="638"/>
      <c r="K2" s="638"/>
      <c r="L2" s="638"/>
      <c r="M2" s="638"/>
      <c r="N2" s="638"/>
      <c r="O2" s="638"/>
      <c r="P2" s="638"/>
      <c r="Q2" s="638"/>
      <c r="R2" s="639"/>
    </row>
    <row r="3" spans="1:18" ht="24.5" x14ac:dyDescent="0.35">
      <c r="B3" s="99"/>
      <c r="C3" s="625" t="s">
        <v>8</v>
      </c>
      <c r="D3" s="625"/>
      <c r="E3" s="625"/>
      <c r="F3" s="625"/>
      <c r="G3" s="625"/>
      <c r="H3" s="625"/>
      <c r="I3" s="625"/>
      <c r="J3" s="625"/>
      <c r="K3" s="625"/>
      <c r="L3" s="625"/>
      <c r="M3" s="625"/>
      <c r="N3" s="625"/>
      <c r="O3" s="625"/>
      <c r="P3" s="105"/>
      <c r="Q3" s="105"/>
      <c r="R3" s="106"/>
    </row>
    <row r="4" spans="1:18" ht="14.4" customHeight="1" x14ac:dyDescent="0.35">
      <c r="A4" s="14"/>
      <c r="B4" s="102"/>
      <c r="C4" s="107"/>
      <c r="D4" s="107"/>
      <c r="E4" s="107"/>
      <c r="F4" s="107"/>
      <c r="G4" s="108"/>
      <c r="H4" s="108"/>
      <c r="I4" s="108"/>
      <c r="J4" s="108"/>
      <c r="K4" s="108"/>
      <c r="L4" s="108"/>
      <c r="M4" s="108"/>
      <c r="N4" s="108"/>
      <c r="O4" s="108"/>
      <c r="P4" s="108"/>
      <c r="Q4" s="108"/>
      <c r="R4" s="106"/>
    </row>
    <row r="5" spans="1:18" ht="20.399999999999999" customHeight="1" x14ac:dyDescent="0.35">
      <c r="B5" s="99"/>
      <c r="C5" s="114" t="s">
        <v>9</v>
      </c>
      <c r="D5" s="109"/>
      <c r="E5" s="109"/>
      <c r="F5" s="109"/>
      <c r="G5" s="109"/>
      <c r="H5" s="109"/>
      <c r="I5" s="109"/>
      <c r="J5" s="109"/>
      <c r="K5" s="109"/>
      <c r="L5" s="109"/>
      <c r="M5" s="108"/>
      <c r="N5" s="109"/>
      <c r="O5" s="109"/>
      <c r="P5" s="109"/>
      <c r="Q5" s="109"/>
      <c r="R5" s="106"/>
    </row>
    <row r="6" spans="1:18" ht="57" customHeight="1" x14ac:dyDescent="0.35">
      <c r="A6" s="15"/>
      <c r="B6" s="103"/>
      <c r="C6" s="626" t="s">
        <v>10</v>
      </c>
      <c r="D6" s="626"/>
      <c r="E6" s="626"/>
      <c r="F6" s="626"/>
      <c r="G6" s="626"/>
      <c r="H6" s="626"/>
      <c r="I6" s="626"/>
      <c r="J6" s="626"/>
      <c r="K6" s="626"/>
      <c r="L6" s="626"/>
      <c r="M6" s="626"/>
      <c r="N6" s="626"/>
      <c r="O6" s="626"/>
      <c r="P6" s="626"/>
      <c r="Q6" s="626"/>
      <c r="R6" s="627"/>
    </row>
    <row r="7" spans="1:18" ht="19.5" customHeight="1" x14ac:dyDescent="0.35">
      <c r="A7" s="15"/>
      <c r="B7" s="103"/>
      <c r="C7" s="643" t="s">
        <v>11</v>
      </c>
      <c r="D7" s="643"/>
      <c r="E7" s="643"/>
      <c r="F7" s="643"/>
      <c r="G7" s="643"/>
      <c r="H7" s="643"/>
      <c r="I7" s="643"/>
      <c r="J7" s="110"/>
      <c r="K7" s="643"/>
      <c r="L7" s="643"/>
      <c r="M7" s="643"/>
      <c r="N7" s="110"/>
      <c r="O7" s="643"/>
      <c r="P7" s="643"/>
      <c r="Q7" s="643"/>
      <c r="R7" s="111"/>
    </row>
    <row r="8" spans="1:18" ht="18.75" customHeight="1" x14ac:dyDescent="0.35">
      <c r="A8" s="15"/>
      <c r="B8" s="103"/>
      <c r="C8" s="641" t="s">
        <v>12</v>
      </c>
      <c r="D8" s="641"/>
      <c r="E8" s="641"/>
      <c r="F8" s="641"/>
      <c r="G8" s="641"/>
      <c r="H8" s="641"/>
      <c r="I8" s="641"/>
      <c r="J8" s="641"/>
      <c r="K8" s="641"/>
      <c r="L8" s="641"/>
      <c r="M8" s="641"/>
      <c r="N8" s="641"/>
      <c r="O8" s="641"/>
      <c r="P8" s="641"/>
      <c r="Q8" s="641"/>
      <c r="R8" s="642"/>
    </row>
    <row r="9" spans="1:18" ht="2.25" customHeight="1" x14ac:dyDescent="0.35">
      <c r="A9" s="15"/>
      <c r="B9" s="103"/>
      <c r="C9" s="640"/>
      <c r="D9" s="640"/>
      <c r="E9" s="640"/>
      <c r="F9" s="640"/>
      <c r="G9" s="640"/>
      <c r="H9" s="640"/>
      <c r="I9" s="640"/>
      <c r="J9" s="640"/>
      <c r="K9" s="640"/>
      <c r="L9" s="640"/>
      <c r="M9" s="110"/>
      <c r="N9" s="110"/>
      <c r="O9" s="110"/>
      <c r="P9" s="110"/>
      <c r="Q9" s="110"/>
      <c r="R9" s="111"/>
    </row>
    <row r="10" spans="1:18" ht="15.75" customHeight="1" x14ac:dyDescent="0.35">
      <c r="B10" s="99"/>
      <c r="C10" s="644" t="s">
        <v>13</v>
      </c>
      <c r="D10" s="645"/>
      <c r="E10" s="645"/>
      <c r="F10" s="645"/>
      <c r="G10" s="645"/>
      <c r="H10" s="645"/>
      <c r="I10" s="645"/>
      <c r="J10" s="645"/>
      <c r="K10" s="645"/>
      <c r="L10" s="645"/>
      <c r="M10" s="645"/>
      <c r="N10" s="645"/>
      <c r="O10" s="645"/>
      <c r="P10" s="645"/>
      <c r="Q10" s="645"/>
      <c r="R10" s="113"/>
    </row>
    <row r="11" spans="1:18" ht="15.75" customHeight="1" x14ac:dyDescent="0.35">
      <c r="B11" s="99"/>
      <c r="C11" s="645"/>
      <c r="D11" s="645"/>
      <c r="E11" s="645"/>
      <c r="F11" s="645"/>
      <c r="G11" s="645"/>
      <c r="H11" s="645"/>
      <c r="I11" s="645"/>
      <c r="J11" s="645"/>
      <c r="K11" s="645"/>
      <c r="L11" s="645"/>
      <c r="M11" s="645"/>
      <c r="N11" s="645"/>
      <c r="O11" s="645"/>
      <c r="P11" s="645"/>
      <c r="Q11" s="645"/>
      <c r="R11" s="113"/>
    </row>
    <row r="12" spans="1:18" x14ac:dyDescent="0.35">
      <c r="B12" s="99"/>
      <c r="C12" s="112" t="s">
        <v>14</v>
      </c>
      <c r="D12" s="112"/>
      <c r="E12" s="112"/>
      <c r="F12" s="112"/>
      <c r="G12" s="112"/>
      <c r="H12" s="112"/>
      <c r="I12" s="112"/>
      <c r="J12" s="112"/>
      <c r="K12" s="112"/>
      <c r="L12" s="112"/>
      <c r="M12" s="112"/>
      <c r="N12" s="112"/>
      <c r="O12" s="112"/>
      <c r="P12" s="112"/>
      <c r="Q12" s="112"/>
      <c r="R12" s="113"/>
    </row>
    <row r="13" spans="1:18" x14ac:dyDescent="0.35">
      <c r="B13" s="99"/>
      <c r="C13" s="112"/>
      <c r="D13" s="112"/>
      <c r="E13" s="112"/>
      <c r="F13" s="112"/>
      <c r="G13" s="112"/>
      <c r="H13" s="112"/>
      <c r="I13" s="112"/>
      <c r="J13" s="112"/>
      <c r="K13" s="112"/>
      <c r="L13" s="112"/>
      <c r="M13" s="112"/>
      <c r="N13" s="112"/>
      <c r="O13" s="112"/>
      <c r="P13" s="112"/>
      <c r="Q13" s="112"/>
      <c r="R13" s="113"/>
    </row>
    <row r="14" spans="1:18" x14ac:dyDescent="0.35">
      <c r="B14" s="99"/>
      <c r="C14" s="112"/>
      <c r="D14" s="112"/>
      <c r="E14" s="112"/>
      <c r="F14" s="112"/>
      <c r="G14" s="112"/>
      <c r="H14" s="112"/>
      <c r="I14" s="112"/>
      <c r="J14" s="112"/>
      <c r="K14" s="112"/>
      <c r="L14" s="112"/>
      <c r="M14" s="112"/>
      <c r="N14" s="112"/>
      <c r="O14" s="112"/>
      <c r="P14" s="112"/>
      <c r="Q14" s="112"/>
      <c r="R14" s="113"/>
    </row>
    <row r="15" spans="1:18" x14ac:dyDescent="0.35">
      <c r="B15" s="99"/>
      <c r="C15" s="112"/>
      <c r="D15" s="112"/>
      <c r="E15" s="112"/>
      <c r="F15" s="112"/>
      <c r="G15" s="112"/>
      <c r="H15" s="112"/>
      <c r="I15" s="112"/>
      <c r="J15" s="112"/>
      <c r="K15" s="112"/>
      <c r="L15" s="112"/>
      <c r="M15" s="112"/>
      <c r="N15" s="112"/>
      <c r="O15" s="112"/>
      <c r="P15" s="112"/>
      <c r="Q15" s="112"/>
      <c r="R15" s="113"/>
    </row>
    <row r="16" spans="1:18" ht="8.25" customHeight="1" x14ac:dyDescent="0.35">
      <c r="B16" s="99"/>
      <c r="C16" s="112"/>
      <c r="D16" s="112"/>
      <c r="E16" s="112"/>
      <c r="F16" s="112"/>
      <c r="G16" s="112"/>
      <c r="H16" s="112"/>
      <c r="I16" s="112"/>
      <c r="J16" s="112"/>
      <c r="K16" s="112"/>
      <c r="L16" s="112"/>
      <c r="M16" s="112"/>
      <c r="N16" s="112"/>
      <c r="O16" s="112"/>
      <c r="P16" s="112"/>
      <c r="Q16" s="112"/>
      <c r="R16" s="113"/>
    </row>
    <row r="17" spans="2:19" x14ac:dyDescent="0.35">
      <c r="B17" s="99"/>
      <c r="C17" s="112" t="s">
        <v>15</v>
      </c>
      <c r="D17" s="112"/>
      <c r="E17" s="112"/>
      <c r="F17" s="112"/>
      <c r="G17" s="112"/>
      <c r="H17" s="112"/>
      <c r="I17" s="112"/>
      <c r="J17" s="112"/>
      <c r="K17" s="112"/>
      <c r="L17" s="112"/>
      <c r="M17" s="112"/>
      <c r="N17" s="112"/>
      <c r="O17" s="112"/>
      <c r="P17" s="112"/>
      <c r="Q17" s="112"/>
      <c r="R17" s="113"/>
    </row>
    <row r="18" spans="2:19" x14ac:dyDescent="0.35">
      <c r="B18" s="99"/>
      <c r="C18" s="112"/>
      <c r="D18" s="112"/>
      <c r="E18" s="112"/>
      <c r="F18" s="112"/>
      <c r="G18" s="112"/>
      <c r="H18" s="112"/>
      <c r="I18" s="112"/>
      <c r="J18" s="112"/>
      <c r="K18" s="112"/>
      <c r="L18" s="112"/>
      <c r="M18" s="112"/>
      <c r="N18" s="112"/>
      <c r="O18" s="112"/>
      <c r="P18" s="112"/>
      <c r="Q18" s="112"/>
      <c r="R18" s="113"/>
    </row>
    <row r="19" spans="2:19" x14ac:dyDescent="0.35">
      <c r="B19" s="99"/>
      <c r="C19" s="112"/>
      <c r="D19" s="112"/>
      <c r="E19" s="112"/>
      <c r="F19" s="112"/>
      <c r="G19" s="112"/>
      <c r="H19" s="112"/>
      <c r="I19" s="112"/>
      <c r="J19" s="112"/>
      <c r="K19" s="112"/>
      <c r="L19" s="112"/>
      <c r="M19" s="112"/>
      <c r="N19" s="112"/>
      <c r="O19" s="112"/>
      <c r="P19" s="112"/>
      <c r="Q19" s="112"/>
      <c r="R19" s="113"/>
    </row>
    <row r="20" spans="2:19" x14ac:dyDescent="0.35">
      <c r="B20" s="99"/>
      <c r="C20" s="112"/>
      <c r="D20" s="112"/>
      <c r="E20" s="112"/>
      <c r="F20" s="112"/>
      <c r="G20" s="112"/>
      <c r="H20" s="112"/>
      <c r="I20" s="112"/>
      <c r="J20" s="112"/>
      <c r="K20" s="112"/>
      <c r="L20" s="112"/>
      <c r="M20" s="112"/>
      <c r="N20" s="112"/>
      <c r="O20" s="112"/>
      <c r="P20" s="112"/>
      <c r="Q20" s="112"/>
      <c r="R20" s="113"/>
    </row>
    <row r="21" spans="2:19" x14ac:dyDescent="0.35">
      <c r="B21" s="99"/>
      <c r="C21" s="112"/>
      <c r="D21" s="112"/>
      <c r="E21" s="112"/>
      <c r="F21" s="112"/>
      <c r="G21" s="112"/>
      <c r="H21" s="112"/>
      <c r="I21" s="112"/>
      <c r="J21" s="112"/>
      <c r="K21" s="112"/>
      <c r="L21" s="112"/>
      <c r="M21" s="112"/>
      <c r="N21" s="112"/>
      <c r="O21" s="112"/>
      <c r="P21" s="112"/>
      <c r="Q21" s="112"/>
      <c r="R21" s="113"/>
    </row>
    <row r="22" spans="2:19" x14ac:dyDescent="0.35">
      <c r="B22" s="99"/>
      <c r="C22" s="112"/>
      <c r="D22" s="112"/>
      <c r="E22" s="112"/>
      <c r="F22" s="112"/>
      <c r="G22" s="112"/>
      <c r="H22" s="112"/>
      <c r="I22" s="112"/>
      <c r="J22" s="112"/>
      <c r="K22" s="112"/>
      <c r="L22" s="112"/>
      <c r="M22" s="112"/>
      <c r="N22" s="112"/>
      <c r="O22" s="112"/>
      <c r="P22" s="112"/>
      <c r="Q22" s="112"/>
      <c r="R22" s="113"/>
    </row>
    <row r="23" spans="2:19" x14ac:dyDescent="0.35">
      <c r="B23" s="99"/>
      <c r="C23" s="112" t="s">
        <v>16</v>
      </c>
      <c r="D23" s="112"/>
      <c r="E23" s="112"/>
      <c r="F23" s="112"/>
      <c r="G23" s="112"/>
      <c r="H23" s="112"/>
      <c r="I23" s="112"/>
      <c r="J23" s="112"/>
      <c r="K23" s="112"/>
      <c r="L23" s="112"/>
      <c r="M23" s="112"/>
      <c r="N23" s="112"/>
      <c r="O23" s="112"/>
      <c r="P23" s="112"/>
      <c r="Q23" s="112"/>
      <c r="R23" s="113"/>
    </row>
    <row r="24" spans="2:19" ht="28.5" customHeight="1" x14ac:dyDescent="0.35">
      <c r="B24" s="99"/>
      <c r="C24" s="112"/>
      <c r="D24" s="112"/>
      <c r="E24" s="112"/>
      <c r="F24" s="112"/>
      <c r="G24" s="112"/>
      <c r="H24" s="112"/>
      <c r="I24" s="112"/>
      <c r="J24" s="112"/>
      <c r="K24" s="112"/>
      <c r="L24" s="112"/>
      <c r="M24" s="112"/>
      <c r="N24" s="112"/>
      <c r="O24" s="112"/>
      <c r="P24" s="112"/>
      <c r="Q24" s="112"/>
      <c r="R24" s="113"/>
    </row>
    <row r="25" spans="2:19" x14ac:dyDescent="0.35">
      <c r="B25" s="99"/>
      <c r="C25" s="112"/>
      <c r="D25" s="112"/>
      <c r="E25" s="112"/>
      <c r="F25" s="112"/>
      <c r="G25" s="112"/>
      <c r="H25" s="112"/>
      <c r="I25" s="112"/>
      <c r="J25" s="112"/>
      <c r="K25" s="112"/>
      <c r="L25" s="112"/>
      <c r="M25" s="112"/>
      <c r="N25" s="112"/>
      <c r="O25" s="112"/>
      <c r="P25" s="112"/>
      <c r="Q25" s="112"/>
      <c r="R25" s="113"/>
    </row>
    <row r="26" spans="2:19" x14ac:dyDescent="0.35">
      <c r="B26" s="99"/>
      <c r="C26" s="112"/>
      <c r="D26" s="112"/>
      <c r="E26" s="112"/>
      <c r="F26" s="112"/>
      <c r="G26" s="112"/>
      <c r="H26" s="112"/>
      <c r="I26" s="112"/>
      <c r="J26" s="112"/>
      <c r="K26" s="112"/>
      <c r="L26" s="112"/>
      <c r="M26" s="112"/>
      <c r="N26" s="112"/>
      <c r="O26" s="112"/>
      <c r="P26" s="112"/>
      <c r="Q26" s="112"/>
      <c r="R26" s="113"/>
    </row>
    <row r="27" spans="2:19" x14ac:dyDescent="0.35">
      <c r="B27" s="99"/>
      <c r="C27" s="112"/>
      <c r="D27" s="112"/>
      <c r="E27" s="112"/>
      <c r="F27" s="112"/>
      <c r="G27" s="112"/>
      <c r="H27" s="112"/>
      <c r="I27" s="112"/>
      <c r="J27" s="112"/>
      <c r="K27" s="112"/>
      <c r="L27" s="112"/>
      <c r="M27" s="112"/>
      <c r="N27" s="112"/>
      <c r="O27" s="112"/>
      <c r="P27" s="112"/>
      <c r="Q27" s="112"/>
      <c r="R27" s="113"/>
    </row>
    <row r="28" spans="2:19" x14ac:dyDescent="0.35">
      <c r="B28" s="99"/>
      <c r="C28" s="112"/>
      <c r="D28" s="112"/>
      <c r="E28" s="112"/>
      <c r="F28" s="112"/>
      <c r="G28" s="112"/>
      <c r="H28" s="112"/>
      <c r="I28" s="112"/>
      <c r="J28" s="112"/>
      <c r="K28" s="112"/>
      <c r="L28" s="112"/>
      <c r="M28" s="112"/>
      <c r="N28" s="112"/>
      <c r="O28" s="112"/>
      <c r="P28" s="112"/>
      <c r="Q28" s="112"/>
      <c r="R28" s="113"/>
    </row>
    <row r="29" spans="2:19" ht="19.5" customHeight="1" x14ac:dyDescent="0.35">
      <c r="B29" s="99"/>
      <c r="C29" s="626" t="s">
        <v>17</v>
      </c>
      <c r="D29" s="626"/>
      <c r="E29" s="626"/>
      <c r="F29" s="626"/>
      <c r="G29" s="626"/>
      <c r="H29" s="626"/>
      <c r="I29" s="626"/>
      <c r="J29" s="626"/>
      <c r="K29" s="626"/>
      <c r="L29" s="626"/>
      <c r="M29" s="626"/>
      <c r="N29" s="626"/>
      <c r="O29" s="626"/>
      <c r="P29" s="626"/>
      <c r="Q29" s="626"/>
      <c r="R29" s="627"/>
      <c r="S29" s="16"/>
    </row>
    <row r="30" spans="2:19" x14ac:dyDescent="0.35">
      <c r="B30" s="99"/>
      <c r="C30" s="626"/>
      <c r="D30" s="626"/>
      <c r="E30" s="626"/>
      <c r="F30" s="626"/>
      <c r="G30" s="626"/>
      <c r="H30" s="626"/>
      <c r="I30" s="626"/>
      <c r="J30" s="626"/>
      <c r="K30" s="626"/>
      <c r="L30" s="626"/>
      <c r="M30" s="626"/>
      <c r="N30" s="626"/>
      <c r="O30" s="626"/>
      <c r="P30" s="626"/>
      <c r="Q30" s="626"/>
      <c r="R30" s="627"/>
      <c r="S30" s="16"/>
    </row>
    <row r="31" spans="2:19" x14ac:dyDescent="0.35">
      <c r="B31" s="99"/>
      <c r="C31" s="110"/>
      <c r="D31" s="110"/>
      <c r="E31" s="110"/>
      <c r="F31" s="110"/>
      <c r="G31" s="110"/>
      <c r="H31" s="110"/>
      <c r="I31" s="110"/>
      <c r="J31" s="110"/>
      <c r="K31" s="110"/>
      <c r="L31" s="110"/>
      <c r="M31" s="110"/>
      <c r="N31" s="110"/>
      <c r="O31" s="110"/>
      <c r="P31" s="110"/>
      <c r="Q31" s="110"/>
      <c r="R31" s="111"/>
      <c r="S31" s="16"/>
    </row>
    <row r="32" spans="2:19" x14ac:dyDescent="0.35">
      <c r="B32" s="99"/>
      <c r="C32" s="112"/>
      <c r="D32" s="112"/>
      <c r="E32" s="112"/>
      <c r="F32" s="112"/>
      <c r="G32" s="112"/>
      <c r="H32" s="112"/>
      <c r="I32" s="112"/>
      <c r="J32" s="112"/>
      <c r="K32" s="112"/>
      <c r="L32" s="112"/>
      <c r="M32" s="112"/>
      <c r="N32" s="112"/>
      <c r="O32" s="112"/>
      <c r="P32" s="112"/>
      <c r="Q32" s="112"/>
      <c r="R32" s="113"/>
    </row>
    <row r="33" spans="2:18" x14ac:dyDescent="0.35">
      <c r="B33" s="99"/>
      <c r="C33" s="112"/>
      <c r="D33" s="112"/>
      <c r="E33" s="112"/>
      <c r="F33" s="112"/>
      <c r="G33" s="112"/>
      <c r="H33" s="112"/>
      <c r="I33" s="112"/>
      <c r="J33" s="112"/>
      <c r="K33" s="112"/>
      <c r="L33" s="112"/>
      <c r="M33" s="112"/>
      <c r="N33" s="112"/>
      <c r="O33" s="112"/>
      <c r="P33" s="112"/>
      <c r="Q33" s="112"/>
      <c r="R33" s="113"/>
    </row>
    <row r="34" spans="2:18" x14ac:dyDescent="0.35">
      <c r="B34" s="99"/>
      <c r="C34" s="112"/>
      <c r="D34" s="112"/>
      <c r="E34" s="112"/>
      <c r="F34" s="112"/>
      <c r="G34" s="112"/>
      <c r="H34" s="112"/>
      <c r="I34" s="112"/>
      <c r="J34" s="112"/>
      <c r="K34" s="112"/>
      <c r="L34" s="112"/>
      <c r="M34" s="112"/>
      <c r="N34" s="112"/>
      <c r="O34" s="112"/>
      <c r="P34" s="112"/>
      <c r="Q34" s="112"/>
      <c r="R34" s="113"/>
    </row>
    <row r="35" spans="2:18" x14ac:dyDescent="0.35">
      <c r="B35" s="99"/>
      <c r="C35" s="112"/>
      <c r="D35" s="112"/>
      <c r="E35" s="112"/>
      <c r="F35" s="112"/>
      <c r="G35" s="112"/>
      <c r="H35" s="112"/>
      <c r="I35" s="112"/>
      <c r="J35" s="112"/>
      <c r="K35" s="112"/>
      <c r="L35" s="112"/>
      <c r="M35" s="112"/>
      <c r="N35" s="112"/>
      <c r="O35" s="112"/>
      <c r="P35" s="112"/>
      <c r="Q35" s="112"/>
      <c r="R35" s="113"/>
    </row>
    <row r="36" spans="2:18" x14ac:dyDescent="0.35">
      <c r="B36" s="99"/>
      <c r="C36" s="626" t="s">
        <v>18</v>
      </c>
      <c r="D36" s="626"/>
      <c r="E36" s="626"/>
      <c r="F36" s="626"/>
      <c r="G36" s="626"/>
      <c r="H36" s="626"/>
      <c r="I36" s="626"/>
      <c r="J36" s="626"/>
      <c r="K36" s="626"/>
      <c r="L36" s="626"/>
      <c r="M36" s="626"/>
      <c r="N36" s="626"/>
      <c r="O36" s="626"/>
      <c r="P36" s="626"/>
      <c r="Q36" s="626"/>
      <c r="R36" s="627"/>
    </row>
    <row r="37" spans="2:18" x14ac:dyDescent="0.35">
      <c r="B37" s="99"/>
      <c r="C37" s="626"/>
      <c r="D37" s="626"/>
      <c r="E37" s="626"/>
      <c r="F37" s="626"/>
      <c r="G37" s="626"/>
      <c r="H37" s="626"/>
      <c r="I37" s="626"/>
      <c r="J37" s="626"/>
      <c r="K37" s="626"/>
      <c r="L37" s="626"/>
      <c r="M37" s="626"/>
      <c r="N37" s="626"/>
      <c r="O37" s="626"/>
      <c r="P37" s="626"/>
      <c r="Q37" s="626"/>
      <c r="R37" s="627"/>
    </row>
    <row r="38" spans="2:18" x14ac:dyDescent="0.35">
      <c r="B38" s="99"/>
      <c r="C38" s="425"/>
      <c r="D38" s="425"/>
      <c r="E38" s="425"/>
      <c r="F38" s="425"/>
      <c r="G38" s="425"/>
      <c r="H38" s="425"/>
      <c r="I38" s="425"/>
      <c r="J38" s="425"/>
      <c r="K38" s="425"/>
      <c r="L38" s="425"/>
      <c r="M38" s="425"/>
      <c r="N38" s="425"/>
      <c r="O38" s="425"/>
      <c r="P38" s="425"/>
      <c r="Q38" s="425"/>
      <c r="R38" s="104"/>
    </row>
    <row r="39" spans="2:18" x14ac:dyDescent="0.35">
      <c r="B39" s="99"/>
      <c r="C39" s="100"/>
      <c r="D39" s="100"/>
      <c r="E39" s="100"/>
      <c r="F39" s="100"/>
      <c r="G39" s="100"/>
      <c r="H39" s="100"/>
      <c r="I39" s="100"/>
      <c r="J39" s="100"/>
      <c r="K39" s="100"/>
      <c r="L39" s="100"/>
      <c r="M39" s="100"/>
      <c r="N39" s="100"/>
      <c r="O39" s="100"/>
      <c r="P39" s="100"/>
      <c r="Q39" s="100"/>
      <c r="R39" s="101"/>
    </row>
    <row r="40" spans="2:18" x14ac:dyDescent="0.35">
      <c r="B40" s="99"/>
      <c r="C40" s="100"/>
      <c r="D40" s="100"/>
      <c r="E40" s="100"/>
      <c r="F40" s="100"/>
      <c r="G40" s="100"/>
      <c r="H40" s="100"/>
      <c r="I40" s="100"/>
      <c r="J40" s="100"/>
      <c r="K40" s="100"/>
      <c r="L40" s="100"/>
      <c r="M40" s="100"/>
      <c r="N40" s="100"/>
      <c r="O40" s="100"/>
      <c r="P40" s="100"/>
      <c r="Q40" s="100"/>
      <c r="R40" s="101"/>
    </row>
    <row r="41" spans="2:18" x14ac:dyDescent="0.35">
      <c r="B41" s="99"/>
      <c r="C41" s="100"/>
      <c r="D41" s="100"/>
      <c r="E41" s="100"/>
      <c r="F41" s="100"/>
      <c r="G41" s="100"/>
      <c r="H41" s="100"/>
      <c r="I41" s="100"/>
      <c r="J41" s="100"/>
      <c r="K41" s="100"/>
      <c r="L41" s="100"/>
      <c r="M41" s="100"/>
      <c r="N41" s="100"/>
      <c r="O41" s="100"/>
      <c r="P41" s="100"/>
      <c r="Q41" s="100"/>
      <c r="R41" s="101"/>
    </row>
    <row r="42" spans="2:18" x14ac:dyDescent="0.35">
      <c r="B42" s="99"/>
      <c r="C42" s="100"/>
      <c r="D42" s="100"/>
      <c r="E42" s="100"/>
      <c r="F42" s="100"/>
      <c r="G42" s="100"/>
      <c r="H42" s="100"/>
      <c r="I42" s="100"/>
      <c r="J42" s="100"/>
      <c r="K42" s="100"/>
      <c r="L42" s="100"/>
      <c r="M42" s="100"/>
      <c r="N42" s="100"/>
      <c r="O42" s="100"/>
      <c r="P42" s="100"/>
      <c r="Q42" s="100"/>
      <c r="R42" s="101"/>
    </row>
    <row r="43" spans="2:18" x14ac:dyDescent="0.35">
      <c r="B43" s="99"/>
      <c r="C43" s="100"/>
      <c r="D43" s="100"/>
      <c r="E43" s="100"/>
      <c r="F43" s="100"/>
      <c r="G43" s="100"/>
      <c r="H43" s="100"/>
      <c r="I43" s="100"/>
      <c r="J43" s="100"/>
      <c r="K43" s="100"/>
      <c r="L43" s="100"/>
      <c r="M43" s="100"/>
      <c r="N43" s="100"/>
      <c r="O43" s="100"/>
      <c r="P43" s="100"/>
      <c r="Q43" s="100"/>
      <c r="R43" s="101"/>
    </row>
    <row r="44" spans="2:18" x14ac:dyDescent="0.35">
      <c r="B44" s="99"/>
      <c r="C44" s="626" t="s">
        <v>19</v>
      </c>
      <c r="D44" s="626"/>
      <c r="E44" s="626"/>
      <c r="F44" s="626"/>
      <c r="G44" s="626"/>
      <c r="H44" s="626"/>
      <c r="I44" s="626"/>
      <c r="J44" s="626"/>
      <c r="K44" s="626"/>
      <c r="L44" s="626"/>
      <c r="M44" s="626"/>
      <c r="N44" s="626"/>
      <c r="O44" s="626"/>
      <c r="P44" s="626"/>
      <c r="Q44" s="626"/>
      <c r="R44" s="627"/>
    </row>
    <row r="45" spans="2:18" x14ac:dyDescent="0.35">
      <c r="B45" s="99"/>
      <c r="C45" s="626"/>
      <c r="D45" s="626"/>
      <c r="E45" s="626"/>
      <c r="F45" s="626"/>
      <c r="G45" s="626"/>
      <c r="H45" s="626"/>
      <c r="I45" s="626"/>
      <c r="J45" s="626"/>
      <c r="K45" s="626"/>
      <c r="L45" s="626"/>
      <c r="M45" s="626"/>
      <c r="N45" s="626"/>
      <c r="O45" s="626"/>
      <c r="P45" s="626"/>
      <c r="Q45" s="626"/>
      <c r="R45" s="627"/>
    </row>
    <row r="46" spans="2:18" x14ac:dyDescent="0.35">
      <c r="B46" s="99"/>
      <c r="C46" s="100"/>
      <c r="D46" s="100"/>
      <c r="E46" s="100"/>
      <c r="F46" s="100"/>
      <c r="G46" s="100"/>
      <c r="H46" s="100"/>
      <c r="I46" s="100"/>
      <c r="J46" s="100"/>
      <c r="K46" s="100"/>
      <c r="L46" s="100"/>
      <c r="M46" s="100"/>
      <c r="N46" s="100"/>
      <c r="O46" s="100"/>
      <c r="P46" s="100"/>
      <c r="Q46" s="100"/>
      <c r="R46" s="101"/>
    </row>
    <row r="47" spans="2:18" x14ac:dyDescent="0.35">
      <c r="B47" s="99"/>
      <c r="C47" s="100"/>
      <c r="D47" s="100"/>
      <c r="E47" s="100"/>
      <c r="F47" s="100"/>
      <c r="G47" s="100"/>
      <c r="H47" s="100"/>
      <c r="I47" s="100"/>
      <c r="J47" s="100"/>
      <c r="K47" s="100"/>
      <c r="L47" s="100"/>
      <c r="M47" s="100"/>
      <c r="N47" s="100"/>
      <c r="O47" s="100"/>
      <c r="P47" s="100"/>
      <c r="Q47" s="100"/>
      <c r="R47" s="101"/>
    </row>
    <row r="48" spans="2:18" x14ac:dyDescent="0.35">
      <c r="B48" s="99"/>
      <c r="C48" s="100"/>
      <c r="D48" s="100"/>
      <c r="E48" s="100"/>
      <c r="F48" s="100"/>
      <c r="G48" s="100"/>
      <c r="H48" s="100"/>
      <c r="I48" s="100"/>
      <c r="J48" s="100"/>
      <c r="K48" s="100"/>
      <c r="L48" s="100"/>
      <c r="M48" s="100"/>
      <c r="N48" s="100"/>
      <c r="O48" s="100"/>
      <c r="P48" s="100"/>
      <c r="Q48" s="100"/>
      <c r="R48" s="101"/>
    </row>
    <row r="49" spans="2:18" ht="21.65" customHeight="1" thickBot="1" x14ac:dyDescent="0.4">
      <c r="B49" s="99"/>
      <c r="C49" s="100"/>
      <c r="D49" s="100"/>
      <c r="E49" s="100"/>
      <c r="F49" s="100"/>
      <c r="G49" s="100"/>
      <c r="H49" s="100"/>
      <c r="I49" s="100"/>
      <c r="J49" s="100"/>
      <c r="K49" s="100"/>
      <c r="L49" s="100"/>
      <c r="M49" s="100"/>
      <c r="N49" s="100"/>
      <c r="O49" s="100"/>
      <c r="P49" s="100"/>
      <c r="Q49" s="100"/>
      <c r="R49" s="101"/>
    </row>
    <row r="50" spans="2:18" ht="16" thickBot="1" x14ac:dyDescent="0.4">
      <c r="B50" s="622"/>
      <c r="C50" s="623"/>
      <c r="D50" s="623"/>
      <c r="E50" s="623"/>
      <c r="F50" s="623"/>
      <c r="G50" s="623"/>
      <c r="H50" s="623"/>
      <c r="I50" s="623"/>
      <c r="J50" s="623"/>
      <c r="K50" s="623"/>
      <c r="L50" s="623"/>
      <c r="M50" s="623"/>
      <c r="N50" s="623"/>
      <c r="O50" s="623"/>
      <c r="P50" s="623"/>
      <c r="Q50" s="623"/>
      <c r="R50" s="624"/>
    </row>
    <row r="52" spans="2:18" ht="16" thickBot="1" x14ac:dyDescent="0.4"/>
    <row r="53" spans="2:18" ht="15.75" customHeight="1" x14ac:dyDescent="0.35">
      <c r="B53" s="628" t="s">
        <v>20</v>
      </c>
      <c r="C53" s="629"/>
      <c r="D53" s="629"/>
      <c r="E53" s="629"/>
      <c r="F53" s="629"/>
      <c r="G53" s="629"/>
      <c r="H53" s="629"/>
      <c r="I53" s="629"/>
      <c r="J53" s="629"/>
      <c r="K53" s="629"/>
      <c r="L53" s="629"/>
      <c r="M53" s="629"/>
      <c r="N53" s="629"/>
      <c r="O53" s="629"/>
      <c r="P53" s="629"/>
      <c r="Q53" s="629"/>
      <c r="R53" s="630"/>
    </row>
    <row r="54" spans="2:18" x14ac:dyDescent="0.35">
      <c r="B54" s="631"/>
      <c r="C54" s="632"/>
      <c r="D54" s="632"/>
      <c r="E54" s="632"/>
      <c r="F54" s="632"/>
      <c r="G54" s="632"/>
      <c r="H54" s="632"/>
      <c r="I54" s="632"/>
      <c r="J54" s="632"/>
      <c r="K54" s="632"/>
      <c r="L54" s="632"/>
      <c r="M54" s="632"/>
      <c r="N54" s="632"/>
      <c r="O54" s="632"/>
      <c r="P54" s="632"/>
      <c r="Q54" s="632"/>
      <c r="R54" s="633"/>
    </row>
    <row r="55" spans="2:18" x14ac:dyDescent="0.35">
      <c r="B55" s="631"/>
      <c r="C55" s="632"/>
      <c r="D55" s="632"/>
      <c r="E55" s="632"/>
      <c r="F55" s="632"/>
      <c r="G55" s="632"/>
      <c r="H55" s="632"/>
      <c r="I55" s="632"/>
      <c r="J55" s="632"/>
      <c r="K55" s="632"/>
      <c r="L55" s="632"/>
      <c r="M55" s="632"/>
      <c r="N55" s="632"/>
      <c r="O55" s="632"/>
      <c r="P55" s="632"/>
      <c r="Q55" s="632"/>
      <c r="R55" s="633"/>
    </row>
    <row r="56" spans="2:18" x14ac:dyDescent="0.35">
      <c r="B56" s="631"/>
      <c r="C56" s="632"/>
      <c r="D56" s="632"/>
      <c r="E56" s="632"/>
      <c r="F56" s="632"/>
      <c r="G56" s="632"/>
      <c r="H56" s="632"/>
      <c r="I56" s="632"/>
      <c r="J56" s="632"/>
      <c r="K56" s="632"/>
      <c r="L56" s="632"/>
      <c r="M56" s="632"/>
      <c r="N56" s="632"/>
      <c r="O56" s="632"/>
      <c r="P56" s="632"/>
      <c r="Q56" s="632"/>
      <c r="R56" s="633"/>
    </row>
    <row r="57" spans="2:18" x14ac:dyDescent="0.35">
      <c r="B57" s="631"/>
      <c r="C57" s="632"/>
      <c r="D57" s="632"/>
      <c r="E57" s="632"/>
      <c r="F57" s="632"/>
      <c r="G57" s="632"/>
      <c r="H57" s="632"/>
      <c r="I57" s="632"/>
      <c r="J57" s="632"/>
      <c r="K57" s="632"/>
      <c r="L57" s="632"/>
      <c r="M57" s="632"/>
      <c r="N57" s="632"/>
      <c r="O57" s="632"/>
      <c r="P57" s="632"/>
      <c r="Q57" s="632"/>
      <c r="R57" s="633"/>
    </row>
    <row r="58" spans="2:18" x14ac:dyDescent="0.35">
      <c r="B58" s="631"/>
      <c r="C58" s="632"/>
      <c r="D58" s="632"/>
      <c r="E58" s="632"/>
      <c r="F58" s="632"/>
      <c r="G58" s="632"/>
      <c r="H58" s="632"/>
      <c r="I58" s="632"/>
      <c r="J58" s="632"/>
      <c r="K58" s="632"/>
      <c r="L58" s="632"/>
      <c r="M58" s="632"/>
      <c r="N58" s="632"/>
      <c r="O58" s="632"/>
      <c r="P58" s="632"/>
      <c r="Q58" s="632"/>
      <c r="R58" s="633"/>
    </row>
    <row r="59" spans="2:18" x14ac:dyDescent="0.35">
      <c r="B59" s="631"/>
      <c r="C59" s="632"/>
      <c r="D59" s="632"/>
      <c r="E59" s="632"/>
      <c r="F59" s="632"/>
      <c r="G59" s="632"/>
      <c r="H59" s="632"/>
      <c r="I59" s="632"/>
      <c r="J59" s="632"/>
      <c r="K59" s="632"/>
      <c r="L59" s="632"/>
      <c r="M59" s="632"/>
      <c r="N59" s="632"/>
      <c r="O59" s="632"/>
      <c r="P59" s="632"/>
      <c r="Q59" s="632"/>
      <c r="R59" s="633"/>
    </row>
    <row r="60" spans="2:18" x14ac:dyDescent="0.35">
      <c r="B60" s="631"/>
      <c r="C60" s="632"/>
      <c r="D60" s="632"/>
      <c r="E60" s="632"/>
      <c r="F60" s="632"/>
      <c r="G60" s="632"/>
      <c r="H60" s="632"/>
      <c r="I60" s="632"/>
      <c r="J60" s="632"/>
      <c r="K60" s="632"/>
      <c r="L60" s="632"/>
      <c r="M60" s="632"/>
      <c r="N60" s="632"/>
      <c r="O60" s="632"/>
      <c r="P60" s="632"/>
      <c r="Q60" s="632"/>
      <c r="R60" s="633"/>
    </row>
    <row r="61" spans="2:18" x14ac:dyDescent="0.35">
      <c r="B61" s="631"/>
      <c r="C61" s="632"/>
      <c r="D61" s="632"/>
      <c r="E61" s="632"/>
      <c r="F61" s="632"/>
      <c r="G61" s="632"/>
      <c r="H61" s="632"/>
      <c r="I61" s="632"/>
      <c r="J61" s="632"/>
      <c r="K61" s="632"/>
      <c r="L61" s="632"/>
      <c r="M61" s="632"/>
      <c r="N61" s="632"/>
      <c r="O61" s="632"/>
      <c r="P61" s="632"/>
      <c r="Q61" s="632"/>
      <c r="R61" s="633"/>
    </row>
    <row r="62" spans="2:18" x14ac:dyDescent="0.35">
      <c r="B62" s="631"/>
      <c r="C62" s="632"/>
      <c r="D62" s="632"/>
      <c r="E62" s="632"/>
      <c r="F62" s="632"/>
      <c r="G62" s="632"/>
      <c r="H62" s="632"/>
      <c r="I62" s="632"/>
      <c r="J62" s="632"/>
      <c r="K62" s="632"/>
      <c r="L62" s="632"/>
      <c r="M62" s="632"/>
      <c r="N62" s="632"/>
      <c r="O62" s="632"/>
      <c r="P62" s="632"/>
      <c r="Q62" s="632"/>
      <c r="R62" s="633"/>
    </row>
    <row r="63" spans="2:18" x14ac:dyDescent="0.35">
      <c r="B63" s="631"/>
      <c r="C63" s="632"/>
      <c r="D63" s="632"/>
      <c r="E63" s="632"/>
      <c r="F63" s="632"/>
      <c r="G63" s="632"/>
      <c r="H63" s="632"/>
      <c r="I63" s="632"/>
      <c r="J63" s="632"/>
      <c r="K63" s="632"/>
      <c r="L63" s="632"/>
      <c r="M63" s="632"/>
      <c r="N63" s="632"/>
      <c r="O63" s="632"/>
      <c r="P63" s="632"/>
      <c r="Q63" s="632"/>
      <c r="R63" s="633"/>
    </row>
    <row r="64" spans="2:18" x14ac:dyDescent="0.35">
      <c r="B64" s="631"/>
      <c r="C64" s="632"/>
      <c r="D64" s="632"/>
      <c r="E64" s="632"/>
      <c r="F64" s="632"/>
      <c r="G64" s="632"/>
      <c r="H64" s="632"/>
      <c r="I64" s="632"/>
      <c r="J64" s="632"/>
      <c r="K64" s="632"/>
      <c r="L64" s="632"/>
      <c r="M64" s="632"/>
      <c r="N64" s="632"/>
      <c r="O64" s="632"/>
      <c r="P64" s="632"/>
      <c r="Q64" s="632"/>
      <c r="R64" s="633"/>
    </row>
    <row r="65" spans="2:18" x14ac:dyDescent="0.35">
      <c r="B65" s="631"/>
      <c r="C65" s="632"/>
      <c r="D65" s="632"/>
      <c r="E65" s="632"/>
      <c r="F65" s="632"/>
      <c r="G65" s="632"/>
      <c r="H65" s="632"/>
      <c r="I65" s="632"/>
      <c r="J65" s="632"/>
      <c r="K65" s="632"/>
      <c r="L65" s="632"/>
      <c r="M65" s="632"/>
      <c r="N65" s="632"/>
      <c r="O65" s="632"/>
      <c r="P65" s="632"/>
      <c r="Q65" s="632"/>
      <c r="R65" s="633"/>
    </row>
    <row r="66" spans="2:18" x14ac:dyDescent="0.35">
      <c r="B66" s="631"/>
      <c r="C66" s="632"/>
      <c r="D66" s="632"/>
      <c r="E66" s="632"/>
      <c r="F66" s="632"/>
      <c r="G66" s="632"/>
      <c r="H66" s="632"/>
      <c r="I66" s="632"/>
      <c r="J66" s="632"/>
      <c r="K66" s="632"/>
      <c r="L66" s="632"/>
      <c r="M66" s="632"/>
      <c r="N66" s="632"/>
      <c r="O66" s="632"/>
      <c r="P66" s="632"/>
      <c r="Q66" s="632"/>
      <c r="R66" s="633"/>
    </row>
    <row r="67" spans="2:18" x14ac:dyDescent="0.35">
      <c r="B67" s="631"/>
      <c r="C67" s="632"/>
      <c r="D67" s="632"/>
      <c r="E67" s="632"/>
      <c r="F67" s="632"/>
      <c r="G67" s="632"/>
      <c r="H67" s="632"/>
      <c r="I67" s="632"/>
      <c r="J67" s="632"/>
      <c r="K67" s="632"/>
      <c r="L67" s="632"/>
      <c r="M67" s="632"/>
      <c r="N67" s="632"/>
      <c r="O67" s="632"/>
      <c r="P67" s="632"/>
      <c r="Q67" s="632"/>
      <c r="R67" s="633"/>
    </row>
    <row r="68" spans="2:18" x14ac:dyDescent="0.35">
      <c r="B68" s="631"/>
      <c r="C68" s="632"/>
      <c r="D68" s="632"/>
      <c r="E68" s="632"/>
      <c r="F68" s="632"/>
      <c r="G68" s="632"/>
      <c r="H68" s="632"/>
      <c r="I68" s="632"/>
      <c r="J68" s="632"/>
      <c r="K68" s="632"/>
      <c r="L68" s="632"/>
      <c r="M68" s="632"/>
      <c r="N68" s="632"/>
      <c r="O68" s="632"/>
      <c r="P68" s="632"/>
      <c r="Q68" s="632"/>
      <c r="R68" s="633"/>
    </row>
    <row r="69" spans="2:18" x14ac:dyDescent="0.35">
      <c r="B69" s="631"/>
      <c r="C69" s="632"/>
      <c r="D69" s="632"/>
      <c r="E69" s="632"/>
      <c r="F69" s="632"/>
      <c r="G69" s="632"/>
      <c r="H69" s="632"/>
      <c r="I69" s="632"/>
      <c r="J69" s="632"/>
      <c r="K69" s="632"/>
      <c r="L69" s="632"/>
      <c r="M69" s="632"/>
      <c r="N69" s="632"/>
      <c r="O69" s="632"/>
      <c r="P69" s="632"/>
      <c r="Q69" s="632"/>
      <c r="R69" s="633"/>
    </row>
    <row r="70" spans="2:18" x14ac:dyDescent="0.35">
      <c r="B70" s="631"/>
      <c r="C70" s="632"/>
      <c r="D70" s="632"/>
      <c r="E70" s="632"/>
      <c r="F70" s="632"/>
      <c r="G70" s="632"/>
      <c r="H70" s="632"/>
      <c r="I70" s="632"/>
      <c r="J70" s="632"/>
      <c r="K70" s="632"/>
      <c r="L70" s="632"/>
      <c r="M70" s="632"/>
      <c r="N70" s="632"/>
      <c r="O70" s="632"/>
      <c r="P70" s="632"/>
      <c r="Q70" s="632"/>
      <c r="R70" s="633"/>
    </row>
    <row r="71" spans="2:18" x14ac:dyDescent="0.35">
      <c r="B71" s="631"/>
      <c r="C71" s="632"/>
      <c r="D71" s="632"/>
      <c r="E71" s="632"/>
      <c r="F71" s="632"/>
      <c r="G71" s="632"/>
      <c r="H71" s="632"/>
      <c r="I71" s="632"/>
      <c r="J71" s="632"/>
      <c r="K71" s="632"/>
      <c r="L71" s="632"/>
      <c r="M71" s="632"/>
      <c r="N71" s="632"/>
      <c r="O71" s="632"/>
      <c r="P71" s="632"/>
      <c r="Q71" s="632"/>
      <c r="R71" s="633"/>
    </row>
    <row r="72" spans="2:18" ht="39.75" customHeight="1" thickBot="1" x14ac:dyDescent="0.4">
      <c r="B72" s="634"/>
      <c r="C72" s="635"/>
      <c r="D72" s="635"/>
      <c r="E72" s="635"/>
      <c r="F72" s="635"/>
      <c r="G72" s="635"/>
      <c r="H72" s="635"/>
      <c r="I72" s="635"/>
      <c r="J72" s="635"/>
      <c r="K72" s="635"/>
      <c r="L72" s="635"/>
      <c r="M72" s="635"/>
      <c r="N72" s="635"/>
      <c r="O72" s="635"/>
      <c r="P72" s="635"/>
      <c r="Q72" s="635"/>
      <c r="R72" s="636"/>
    </row>
    <row r="73" spans="2:18" ht="16" thickBot="1" x14ac:dyDescent="0.4">
      <c r="B73" s="622"/>
      <c r="C73" s="623"/>
      <c r="D73" s="623"/>
      <c r="E73" s="623"/>
      <c r="F73" s="623"/>
      <c r="G73" s="623"/>
      <c r="H73" s="623"/>
      <c r="I73" s="623"/>
      <c r="J73" s="623"/>
      <c r="K73" s="623"/>
      <c r="L73" s="623"/>
      <c r="M73" s="623"/>
      <c r="N73" s="623"/>
      <c r="O73" s="623"/>
      <c r="P73" s="623"/>
      <c r="Q73" s="623"/>
      <c r="R73" s="624"/>
    </row>
  </sheetData>
  <sheetProtection algorithmName="SHA-512" hashValue="A+HsTAmjWkjE/3cFV2/Mc1M7kyaPz5/oX9d9npSBNXcTZE56orZX+y1bKP/eSdL2TMV02pD6fumD83/lzMyQZw==" saltValue="C53m6ZFXCVDlPCdnNpjlRA==" spinCount="100000" sheet="1" objects="1" scenarios="1"/>
  <mergeCells count="16">
    <mergeCell ref="B2:R2"/>
    <mergeCell ref="C29:R30"/>
    <mergeCell ref="C36:R37"/>
    <mergeCell ref="C6:R6"/>
    <mergeCell ref="C9:L9"/>
    <mergeCell ref="C8:R8"/>
    <mergeCell ref="G7:I7"/>
    <mergeCell ref="K7:M7"/>
    <mergeCell ref="O7:Q7"/>
    <mergeCell ref="C10:Q11"/>
    <mergeCell ref="C7:F7"/>
    <mergeCell ref="B50:R50"/>
    <mergeCell ref="C3:O3"/>
    <mergeCell ref="C44:R45"/>
    <mergeCell ref="B73:R73"/>
    <mergeCell ref="B53:R72"/>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AN50"/>
  <sheetViews>
    <sheetView showGridLines="0" tabSelected="1" zoomScaleNormal="100" zoomScaleSheetLayoutView="80" workbookViewId="0">
      <selection activeCell="AR25" sqref="AR25"/>
    </sheetView>
  </sheetViews>
  <sheetFormatPr defaultColWidth="9.08984375" defaultRowHeight="13" x14ac:dyDescent="0.3"/>
  <cols>
    <col min="1" max="1" width="4.453125" style="17" customWidth="1"/>
    <col min="2" max="2" width="21.90625" style="18" customWidth="1"/>
    <col min="3" max="3" width="16.08984375" style="18" customWidth="1"/>
    <col min="4" max="4" width="15.54296875" style="19" customWidth="1"/>
    <col min="5" max="6" width="12.08984375" style="20" customWidth="1"/>
    <col min="7" max="7" width="11.453125" style="20" customWidth="1"/>
    <col min="8" max="8" width="19.453125" style="21" customWidth="1"/>
    <col min="9" max="9" width="16" style="21" customWidth="1"/>
    <col min="10" max="10" width="21.54296875" style="21" customWidth="1"/>
    <col min="11" max="11" width="18.08984375" style="22" customWidth="1"/>
    <col min="12" max="12" width="19" style="22" customWidth="1"/>
    <col min="13" max="13" width="15.54296875" style="23" customWidth="1"/>
    <col min="14" max="14" width="16.453125" style="23" customWidth="1"/>
    <col min="15" max="15" width="18.453125" style="24" customWidth="1"/>
    <col min="16" max="17" width="15.54296875" style="24" customWidth="1"/>
    <col min="18" max="18" width="15.54296875" style="17" hidden="1" customWidth="1"/>
    <col min="19" max="19" width="15.54296875" style="24" customWidth="1"/>
    <col min="20" max="20" width="15.54296875" style="24" hidden="1" customWidth="1"/>
    <col min="21" max="21" width="15.54296875" style="24" customWidth="1"/>
    <col min="22" max="22" width="16" style="24" customWidth="1"/>
    <col min="23" max="24" width="9.08984375" style="24" hidden="1" customWidth="1"/>
    <col min="25" max="25" width="17.54296875" style="24" hidden="1" customWidth="1"/>
    <col min="26" max="26" width="6.36328125" style="24" hidden="1" customWidth="1"/>
    <col min="27" max="27" width="9.08984375" style="24" hidden="1" customWidth="1"/>
    <col min="28" max="28" width="3.54296875" style="24" hidden="1" customWidth="1"/>
    <col min="29" max="29" width="9.453125" style="24" hidden="1" customWidth="1"/>
    <col min="30" max="33" width="15.54296875" style="24" hidden="1" customWidth="1"/>
    <col min="34" max="34" width="17.453125" style="24" hidden="1" customWidth="1"/>
    <col min="35" max="35" width="21.453125" style="24" hidden="1" customWidth="1"/>
    <col min="36" max="40" width="9.08984375" style="24" hidden="1" customWidth="1"/>
    <col min="41" max="60" width="9.08984375" style="24" customWidth="1"/>
    <col min="61" max="16384" width="9.08984375" style="24"/>
  </cols>
  <sheetData>
    <row r="1" spans="1:40" ht="13.5" thickBot="1" x14ac:dyDescent="0.35">
      <c r="R1" s="17" t="s">
        <v>21</v>
      </c>
      <c r="T1" s="24" t="s">
        <v>22</v>
      </c>
    </row>
    <row r="2" spans="1:40" ht="13.5" customHeight="1" thickBot="1" x14ac:dyDescent="0.35">
      <c r="A2" s="175"/>
      <c r="B2" s="488"/>
      <c r="C2" s="488"/>
      <c r="D2" s="489"/>
      <c r="E2" s="490"/>
      <c r="F2" s="490"/>
      <c r="G2" s="490"/>
      <c r="H2" s="465"/>
      <c r="I2" s="465"/>
      <c r="J2" s="465"/>
      <c r="K2" s="466"/>
      <c r="L2" s="466"/>
      <c r="M2" s="467"/>
      <c r="N2" s="467"/>
      <c r="O2" s="480"/>
      <c r="P2" s="480"/>
      <c r="Q2" s="480"/>
      <c r="R2" s="481"/>
      <c r="S2" s="480"/>
      <c r="T2" s="480"/>
      <c r="U2" s="480"/>
      <c r="V2" s="482"/>
      <c r="AN2" s="24" t="s">
        <v>23</v>
      </c>
    </row>
    <row r="3" spans="1:40" ht="26.25" customHeight="1" x14ac:dyDescent="0.35">
      <c r="A3" s="185"/>
      <c r="B3" s="672" t="s">
        <v>24</v>
      </c>
      <c r="C3" s="673"/>
      <c r="D3" s="668"/>
      <c r="E3" s="668"/>
      <c r="F3" s="668"/>
      <c r="G3" s="669"/>
      <c r="H3" s="176"/>
      <c r="I3" s="468"/>
      <c r="J3" s="469" t="s">
        <v>25</v>
      </c>
      <c r="K3" s="468"/>
      <c r="L3" s="470"/>
      <c r="M3" s="471"/>
      <c r="N3" s="135" t="s">
        <v>26</v>
      </c>
      <c r="O3" s="136"/>
      <c r="P3" s="483"/>
      <c r="Q3" s="484"/>
      <c r="R3" s="485" t="str">
        <f>IF($D$4="Recycling Fund","Client Additional Fund:","")</f>
        <v/>
      </c>
      <c r="S3" s="476"/>
      <c r="T3" s="476"/>
      <c r="U3" s="680"/>
      <c r="V3" s="681"/>
      <c r="W3" s="11"/>
      <c r="X3" s="11"/>
      <c r="AN3" s="24" t="s">
        <v>23</v>
      </c>
    </row>
    <row r="4" spans="1:40" ht="26.25" customHeight="1" x14ac:dyDescent="0.35">
      <c r="A4" s="186"/>
      <c r="B4" s="646" t="s">
        <v>27</v>
      </c>
      <c r="C4" s="647"/>
      <c r="D4" s="652"/>
      <c r="E4" s="652"/>
      <c r="F4" s="652"/>
      <c r="G4" s="653"/>
      <c r="H4" s="177"/>
      <c r="I4" s="472"/>
      <c r="J4" s="473" t="s">
        <v>548</v>
      </c>
      <c r="K4" s="474"/>
      <c r="L4" s="470"/>
      <c r="M4" s="471"/>
      <c r="N4" s="115" t="s">
        <v>29</v>
      </c>
      <c r="O4" s="606" t="str">
        <f>IF(D4="SEELS England","No payback criteria - loan repaid in 5 Years",IF($D$4="","",'Extra look-up'!F51&amp;" years"))</f>
        <v/>
      </c>
      <c r="P4" s="486"/>
      <c r="Q4" s="442"/>
      <c r="R4" s="487" t="str">
        <f>IF($D$4="Recycling Fund","10 years","")</f>
        <v/>
      </c>
      <c r="S4" s="476"/>
      <c r="T4" s="476"/>
      <c r="U4" s="680"/>
      <c r="V4" s="681"/>
      <c r="W4" s="11"/>
      <c r="X4" s="11"/>
      <c r="AN4" s="24" t="s">
        <v>23</v>
      </c>
    </row>
    <row r="5" spans="1:40" ht="26.25" customHeight="1" x14ac:dyDescent="0.35">
      <c r="A5" s="186"/>
      <c r="B5" s="646" t="s">
        <v>30</v>
      </c>
      <c r="C5" s="647"/>
      <c r="D5" s="652"/>
      <c r="E5" s="652"/>
      <c r="F5" s="652"/>
      <c r="G5" s="653"/>
      <c r="H5" s="177"/>
      <c r="I5" s="472"/>
      <c r="J5" s="475" t="str">
        <f ca="1">"© Salix Finance "&amp;YEAR(NOW())</f>
        <v>© Salix Finance 2023</v>
      </c>
      <c r="K5" s="472"/>
      <c r="L5" s="470"/>
      <c r="M5" s="471"/>
      <c r="N5" s="115" t="s">
        <v>31</v>
      </c>
      <c r="O5" s="116" t="str">
        <f>IF($D$4="","","£"&amp;'Extra look-up'!G51)</f>
        <v/>
      </c>
      <c r="P5" s="486"/>
      <c r="Q5" s="442"/>
      <c r="R5" s="487" t="str">
        <f>IF($D$4="Recycling Fund","£400","")</f>
        <v/>
      </c>
      <c r="S5" s="476"/>
      <c r="T5" s="476"/>
      <c r="U5" s="680"/>
      <c r="V5" s="681"/>
      <c r="W5" s="11"/>
      <c r="X5" s="11"/>
      <c r="AN5" s="24" t="s">
        <v>23</v>
      </c>
    </row>
    <row r="6" spans="1:40" ht="26.25" customHeight="1" thickBot="1" x14ac:dyDescent="0.35">
      <c r="A6" s="187"/>
      <c r="B6" s="654" t="s">
        <v>32</v>
      </c>
      <c r="C6" s="655"/>
      <c r="D6" s="656"/>
      <c r="E6" s="656"/>
      <c r="F6" s="656"/>
      <c r="G6" s="657"/>
      <c r="H6" s="658"/>
      <c r="I6" s="658"/>
      <c r="J6" s="436"/>
      <c r="K6" s="476"/>
      <c r="L6" s="470"/>
      <c r="M6" s="471"/>
      <c r="N6" s="648" t="str">
        <f>IF(OR(O12&gt;=100000,O13&gt;=100000,O14&gt;=100000,O15&gt;=100000,O16&gt;=100000,O17&gt;=100000,O18&gt;=100000,O19&gt;=100000,O20&gt;=100000,O21&gt;=100000),"Please Complete Business Case Information in next tab","")</f>
        <v/>
      </c>
      <c r="O6" s="648"/>
      <c r="P6" s="476"/>
      <c r="Q6" s="476"/>
      <c r="R6" s="476"/>
      <c r="S6" s="476"/>
      <c r="T6" s="476"/>
      <c r="U6" s="680"/>
      <c r="V6" s="681"/>
      <c r="W6" s="11"/>
      <c r="X6" s="11"/>
      <c r="AN6" s="24" t="s">
        <v>23</v>
      </c>
    </row>
    <row r="7" spans="1:40" ht="14.25" customHeight="1" thickBot="1" x14ac:dyDescent="0.35">
      <c r="A7" s="188"/>
      <c r="B7" s="460"/>
      <c r="C7" s="460"/>
      <c r="D7" s="461"/>
      <c r="E7" s="462"/>
      <c r="F7" s="462"/>
      <c r="G7" s="462"/>
      <c r="H7" s="463"/>
      <c r="I7" s="464"/>
      <c r="J7" s="464"/>
      <c r="K7" s="477"/>
      <c r="L7" s="478"/>
      <c r="M7" s="471"/>
      <c r="N7" s="649"/>
      <c r="O7" s="649"/>
      <c r="P7" s="476"/>
      <c r="Q7" s="476"/>
      <c r="R7" s="476"/>
      <c r="S7" s="476"/>
      <c r="T7" s="476"/>
      <c r="U7" s="680"/>
      <c r="V7" s="681"/>
      <c r="W7" s="11"/>
      <c r="X7" s="11"/>
      <c r="AN7" s="24" t="s">
        <v>23</v>
      </c>
    </row>
    <row r="8" spans="1:40" s="25" customFormat="1" ht="24.75" customHeight="1" thickBot="1" x14ac:dyDescent="0.35">
      <c r="A8" s="306" t="s">
        <v>33</v>
      </c>
      <c r="B8" s="189" t="s">
        <v>34</v>
      </c>
      <c r="C8" s="300" t="s">
        <v>35</v>
      </c>
      <c r="D8" s="138" t="s">
        <v>36</v>
      </c>
      <c r="E8" s="301" t="s">
        <v>37</v>
      </c>
      <c r="F8" s="650" t="s">
        <v>38</v>
      </c>
      <c r="G8" s="651"/>
      <c r="H8" s="651"/>
      <c r="I8" s="651"/>
      <c r="J8" s="651"/>
      <c r="K8" s="689" t="s">
        <v>39</v>
      </c>
      <c r="L8" s="690"/>
      <c r="M8" s="479"/>
      <c r="N8" s="476"/>
      <c r="O8" s="476"/>
      <c r="P8" s="685"/>
      <c r="Q8" s="685"/>
      <c r="R8" s="685"/>
      <c r="S8" s="685"/>
      <c r="T8" s="685"/>
      <c r="U8" s="685"/>
      <c r="V8" s="686"/>
      <c r="W8" s="6"/>
      <c r="X8" s="6"/>
      <c r="Y8" s="6"/>
      <c r="Z8" s="5"/>
      <c r="AA8" s="5"/>
      <c r="AB8" s="6"/>
      <c r="AC8" s="6"/>
      <c r="AD8" s="6"/>
      <c r="AE8" s="6"/>
      <c r="AF8" s="6"/>
      <c r="AG8" s="6"/>
      <c r="AH8" s="6"/>
      <c r="AI8" s="6"/>
      <c r="AJ8" s="6"/>
      <c r="AK8" s="6"/>
      <c r="AL8" s="6"/>
      <c r="AM8" s="6"/>
      <c r="AN8" s="24" t="s">
        <v>23</v>
      </c>
    </row>
    <row r="9" spans="1:40" s="25" customFormat="1" ht="30" customHeight="1" thickBot="1" x14ac:dyDescent="0.35">
      <c r="A9" s="190"/>
      <c r="B9" s="323"/>
      <c r="C9" s="324"/>
      <c r="D9" s="325"/>
      <c r="E9" s="326"/>
      <c r="F9" s="682"/>
      <c r="G9" s="683"/>
      <c r="H9" s="683"/>
      <c r="I9" s="683"/>
      <c r="J9" s="684"/>
      <c r="K9" s="687" t="str">
        <f>IF(AND(B9="",C9="",D9="",E9="",F9=""),"",IF($E$9="","Enter site life","OK"))</f>
        <v/>
      </c>
      <c r="L9" s="688"/>
      <c r="M9" s="322"/>
      <c r="N9" s="476"/>
      <c r="O9" s="476"/>
      <c r="P9" s="685"/>
      <c r="Q9" s="685"/>
      <c r="R9" s="685"/>
      <c r="S9" s="685"/>
      <c r="T9" s="685"/>
      <c r="U9" s="685"/>
      <c r="V9" s="686"/>
      <c r="W9" s="6"/>
      <c r="X9" s="6"/>
      <c r="Y9" s="6"/>
      <c r="Z9" s="5">
        <f>'Extra look-up'!F4</f>
        <v>0</v>
      </c>
      <c r="AA9" s="5">
        <f>'Extra look-up'!H4</f>
        <v>0</v>
      </c>
      <c r="AB9" s="6" t="s">
        <v>40</v>
      </c>
      <c r="AC9" s="6"/>
      <c r="AD9" s="6"/>
      <c r="AE9" s="6"/>
      <c r="AF9" s="6"/>
      <c r="AG9" s="6"/>
      <c r="AH9" s="6"/>
      <c r="AI9" s="6"/>
      <c r="AJ9" s="6"/>
      <c r="AK9" s="6"/>
      <c r="AL9" s="6"/>
      <c r="AM9" s="6"/>
      <c r="AN9" s="24" t="s">
        <v>23</v>
      </c>
    </row>
    <row r="10" spans="1:40" s="25" customFormat="1" ht="15" customHeight="1" thickBot="1" x14ac:dyDescent="0.35">
      <c r="A10" s="178"/>
      <c r="B10" s="677"/>
      <c r="C10" s="678"/>
      <c r="D10" s="678"/>
      <c r="E10" s="678"/>
      <c r="F10" s="678"/>
      <c r="G10" s="678"/>
      <c r="H10" s="678"/>
      <c r="I10" s="678"/>
      <c r="J10" s="678"/>
      <c r="K10" s="678"/>
      <c r="L10" s="678"/>
      <c r="M10" s="678"/>
      <c r="N10" s="678"/>
      <c r="O10" s="678"/>
      <c r="P10" s="678"/>
      <c r="Q10" s="678"/>
      <c r="R10" s="678"/>
      <c r="S10" s="678"/>
      <c r="T10" s="678"/>
      <c r="U10" s="678"/>
      <c r="V10" s="679"/>
      <c r="W10" s="6"/>
      <c r="X10" s="6"/>
      <c r="Y10" s="5"/>
      <c r="Z10" s="5"/>
      <c r="AA10" s="6"/>
      <c r="AB10" s="6"/>
      <c r="AC10" s="6"/>
      <c r="AD10" s="6"/>
      <c r="AE10" s="6"/>
      <c r="AF10" s="6"/>
      <c r="AG10" s="6"/>
      <c r="AH10" s="6"/>
      <c r="AI10" s="6"/>
      <c r="AJ10" s="6"/>
      <c r="AK10" s="6"/>
      <c r="AL10" s="6"/>
      <c r="AN10" s="24" t="s">
        <v>23</v>
      </c>
    </row>
    <row r="11" spans="1:40" s="25" customFormat="1" ht="39" customHeight="1" thickBot="1" x14ac:dyDescent="0.35">
      <c r="A11" s="179"/>
      <c r="B11" s="440" t="s">
        <v>41</v>
      </c>
      <c r="C11" s="319" t="s">
        <v>42</v>
      </c>
      <c r="D11" s="137" t="s">
        <v>43</v>
      </c>
      <c r="E11" s="139" t="s">
        <v>44</v>
      </c>
      <c r="F11" s="140" t="s">
        <v>45</v>
      </c>
      <c r="G11" s="141" t="s">
        <v>46</v>
      </c>
      <c r="H11" s="441" t="s">
        <v>47</v>
      </c>
      <c r="I11" s="661" t="s">
        <v>48</v>
      </c>
      <c r="J11" s="662"/>
      <c r="K11" s="139" t="s">
        <v>49</v>
      </c>
      <c r="L11" s="142" t="s">
        <v>50</v>
      </c>
      <c r="M11" s="320" t="s">
        <v>51</v>
      </c>
      <c r="N11" s="321" t="s">
        <v>52</v>
      </c>
      <c r="O11" s="143" t="s">
        <v>53</v>
      </c>
      <c r="P11" s="302" t="s">
        <v>54</v>
      </c>
      <c r="Q11" s="137" t="s">
        <v>55</v>
      </c>
      <c r="R11" s="137" t="s">
        <v>56</v>
      </c>
      <c r="S11" s="144" t="s">
        <v>57</v>
      </c>
      <c r="T11" s="137" t="s">
        <v>58</v>
      </c>
      <c r="U11" s="145" t="s">
        <v>59</v>
      </c>
      <c r="V11" s="180" t="s">
        <v>39</v>
      </c>
      <c r="W11" s="180" t="s">
        <v>60</v>
      </c>
      <c r="X11" s="6"/>
      <c r="Y11" s="6"/>
      <c r="Z11" s="5"/>
      <c r="AA11" s="5"/>
      <c r="AB11" s="6"/>
      <c r="AC11" s="7"/>
      <c r="AD11" s="9"/>
      <c r="AE11" s="9"/>
      <c r="AF11" s="9"/>
      <c r="AG11" s="44" t="s">
        <v>29</v>
      </c>
      <c r="AH11" s="44" t="s">
        <v>61</v>
      </c>
      <c r="AI11" s="33"/>
      <c r="AJ11" s="7"/>
      <c r="AM11" s="6"/>
      <c r="AN11" s="24" t="s">
        <v>23</v>
      </c>
    </row>
    <row r="12" spans="1:40" s="25" customFormat="1" ht="33.9" customHeight="1" x14ac:dyDescent="0.3">
      <c r="A12" s="181">
        <v>1</v>
      </c>
      <c r="B12" s="117"/>
      <c r="C12" s="118"/>
      <c r="D12" s="119"/>
      <c r="E12" s="120"/>
      <c r="F12" s="121"/>
      <c r="G12" s="146" t="str">
        <f>IFERROR(((F12/E12)^(1/X12))-1,"")</f>
        <v/>
      </c>
      <c r="H12" s="419"/>
      <c r="I12" s="659"/>
      <c r="J12" s="660"/>
      <c r="K12" s="122"/>
      <c r="L12" s="123"/>
      <c r="M12" s="147" t="str">
        <f>IF(K12="","",K12-L12)</f>
        <v/>
      </c>
      <c r="N12" s="148">
        <f>IFERROR(M12/K12,0)</f>
        <v>0</v>
      </c>
      <c r="O12" s="124"/>
      <c r="P12" s="153" t="str">
        <f>IF(OR(F12="",M12=""),"",M12*F12/100)</f>
        <v/>
      </c>
      <c r="Q12" s="154" t="str">
        <f t="shared" ref="Q12:Q21" si="0">IF(OR(P12&lt;=0,P12=""),"",O12/P12)</f>
        <v/>
      </c>
      <c r="R12" s="155" t="str">
        <f>IF(OR(D12="",I12="",L12=""),"",VLOOKUP(D12,CO2_factors,2,FALSE))</f>
        <v/>
      </c>
      <c r="S12" s="156" t="str">
        <f>IF(OR(D12="",M12="",R12=""),"",M12*R12/1000)</f>
        <v/>
      </c>
      <c r="T12" s="156" t="str">
        <f>IF(S12="","",W12*S12)</f>
        <v/>
      </c>
      <c r="U12" s="157" t="str">
        <f t="shared" ref="U12:U21" si="1">IF(ISERROR(O12/T12),"",O12/T12)</f>
        <v/>
      </c>
      <c r="V12" s="182" t="str">
        <f ca="1">IF('Extra look-up'!$H6="Work Type","Check Work Type",IF(AND(D12="",F12="",H12="",I12="",L12="",M12=""),"",IF(OR(D12="",F12="",H12="",I12="",L12="",M12="",$K$9&lt;&gt;"OK"),"Check all fields completed correctly",IF(AND(D12="",OR(F12&lt;&gt;"",H12&lt;&gt;"",I12&lt;&gt;"",L12&lt;&gt;"")),"Check all fields completed correctly","OK"))))</f>
        <v/>
      </c>
      <c r="W12" s="173" t="str">
        <f>IF(I12="","",IF(VLOOKUP(I12,'Eligible Technologies'!$D$7:$G$71,4,FALSE)&lt;$E$9,VLOOKUP(I12,'Eligible Technologies'!$D$7:$G$71,4,FALSE),$E$9))</f>
        <v/>
      </c>
      <c r="X12" s="6" t="str">
        <f>IF(Q12="","",ROUNDUP($Q$25,0))</f>
        <v/>
      </c>
      <c r="Y12" s="6">
        <f ca="1">IF(V12="",0,1)</f>
        <v>0</v>
      </c>
      <c r="Z12" s="6" t="str">
        <f>'Extra look-up'!F6</f>
        <v/>
      </c>
      <c r="AA12" s="6" t="str">
        <f ca="1">'Extra look-up'!H6</f>
        <v>OK</v>
      </c>
      <c r="AB12" s="6">
        <f ca="1">IF(AND(V12&lt;&gt;"OK",V12&lt;&gt;""),40,1)</f>
        <v>1</v>
      </c>
      <c r="AC12" s="6"/>
      <c r="AD12" s="9"/>
      <c r="AE12" s="9"/>
      <c r="AF12" s="9"/>
      <c r="AG12" s="44" t="str">
        <f>IF(OR($D$5="Higher Education Institute",$D$4="Scotland",$D$4="Wales",$D$4="Northern Ireland"),8,IF(OR($D$5="Local Authority",$D$5="NHS",$D$5="Emergency Services",$D$5="Maintained School (Local Authority)"),10,""))</f>
        <v/>
      </c>
      <c r="AH12" s="44" t="str">
        <f>IF($D$4="Scotland",250,IF($D$4="Northern Ireland",200,IF(OR($D$4="Wales",$D$5="Higher Education Institute"),275,IF(OR($D$5="Local Authority",$D$5="NHS",$D$5="Emergency Services",$D$5="Maintained School (Local Authority)"),344,""))))</f>
        <v/>
      </c>
      <c r="AI12" s="8"/>
      <c r="AJ12" s="6"/>
      <c r="AM12" s="6"/>
      <c r="AN12" s="24" t="s">
        <v>23</v>
      </c>
    </row>
    <row r="13" spans="1:40" s="25" customFormat="1" ht="33.9" customHeight="1" x14ac:dyDescent="0.3">
      <c r="A13" s="183">
        <v>2</v>
      </c>
      <c r="B13" s="117"/>
      <c r="C13" s="126"/>
      <c r="D13" s="119"/>
      <c r="E13" s="120"/>
      <c r="F13" s="121"/>
      <c r="G13" s="146" t="str">
        <f t="shared" ref="G13:G21" si="2">IFERROR(((F13/E13)^(1/X13))-1,"")</f>
        <v/>
      </c>
      <c r="H13" s="419"/>
      <c r="I13" s="659"/>
      <c r="J13" s="660"/>
      <c r="K13" s="122"/>
      <c r="L13" s="123"/>
      <c r="M13" s="149" t="str">
        <f t="shared" ref="M13:M21" si="3">IF(K13="","",K13-L13)</f>
        <v/>
      </c>
      <c r="N13" s="150">
        <f t="shared" ref="N13:N21" si="4">IFERROR(M13/K13,0)</f>
        <v>0</v>
      </c>
      <c r="O13" s="124"/>
      <c r="P13" s="158" t="str">
        <f t="shared" ref="P13:P21" si="5">IF(OR(F13="",M13=""),"",M13*F13/100)</f>
        <v/>
      </c>
      <c r="Q13" s="159" t="str">
        <f t="shared" si="0"/>
        <v/>
      </c>
      <c r="R13" s="160" t="str">
        <f t="shared" ref="R13:R21" si="6">IF(OR(D13="",I13="",L13=""),"",VLOOKUP(D13,CO2_factors,2,FALSE))</f>
        <v/>
      </c>
      <c r="S13" s="161" t="str">
        <f t="shared" ref="S13:S21" si="7">IF(OR(D13="",M13="",R13=""),"",M13*R13/1000)</f>
        <v/>
      </c>
      <c r="T13" s="161" t="str">
        <f t="shared" ref="T13:T21" si="8">IF(S13="","",W13*S13)</f>
        <v/>
      </c>
      <c r="U13" s="162" t="str">
        <f t="shared" si="1"/>
        <v/>
      </c>
      <c r="V13" s="182" t="str">
        <f ca="1">IF('Extra look-up'!$H7="Work Type","Check Work Type",IF(AND(D13="",F13="",H13="",I13="",L13="",M13=""),"",IF(OR(D13="",F13="",H13="",I13="",L13="",M13="",$K$9&lt;&gt;"OK"),"Check all fields completed correctly",IF(AND(D13="",OR(F13&lt;&gt;"",H13&lt;&gt;"",I13&lt;&gt;"",L13&lt;&gt;"")),"Check all fields completed correctly","OK"))))</f>
        <v/>
      </c>
      <c r="W13" s="174" t="str">
        <f>IF(I13="","",IF(VLOOKUP(I13,'Eligible Technologies'!$D$7:$G$71,4,FALSE)&lt;$E$9,VLOOKUP(I13,'Eligible Technologies'!$D$7:$G$71,4,FALSE),$E$9))</f>
        <v/>
      </c>
      <c r="X13" s="6" t="str">
        <f t="shared" ref="X13:X20" si="9">IF(Q13="","",ROUNDUP($Q$25,0))</f>
        <v/>
      </c>
      <c r="Y13" s="6">
        <f t="shared" ref="Y13:Y21" ca="1" si="10">IF(V13="",0,1)</f>
        <v>0</v>
      </c>
      <c r="Z13" s="6" t="str">
        <f>'Extra look-up'!F7</f>
        <v/>
      </c>
      <c r="AA13" s="6" t="str">
        <f ca="1">'Extra look-up'!H7</f>
        <v>OK</v>
      </c>
      <c r="AB13" s="6">
        <f t="shared" ref="AB13:AB21" ca="1" si="11">IF(AND(V13&lt;&gt;"OK",V13&lt;&gt;""),40,1)</f>
        <v>1</v>
      </c>
      <c r="AC13" s="6"/>
      <c r="AD13" s="9"/>
      <c r="AE13" s="9"/>
      <c r="AF13" s="9"/>
      <c r="AG13" s="9"/>
      <c r="AH13" s="9"/>
      <c r="AI13" s="9"/>
      <c r="AJ13" s="6"/>
      <c r="AM13" s="6"/>
      <c r="AN13" s="24" t="s">
        <v>23</v>
      </c>
    </row>
    <row r="14" spans="1:40" s="25" customFormat="1" ht="33.9" customHeight="1" x14ac:dyDescent="0.3">
      <c r="A14" s="183">
        <v>3</v>
      </c>
      <c r="B14" s="117"/>
      <c r="C14" s="127"/>
      <c r="D14" s="119"/>
      <c r="E14" s="120"/>
      <c r="F14" s="121"/>
      <c r="G14" s="146" t="str">
        <f t="shared" si="2"/>
        <v/>
      </c>
      <c r="H14" s="419"/>
      <c r="I14" s="659"/>
      <c r="J14" s="660"/>
      <c r="K14" s="122"/>
      <c r="L14" s="123"/>
      <c r="M14" s="149" t="str">
        <f t="shared" si="3"/>
        <v/>
      </c>
      <c r="N14" s="150">
        <f t="shared" si="4"/>
        <v>0</v>
      </c>
      <c r="O14" s="124"/>
      <c r="P14" s="158" t="str">
        <f t="shared" si="5"/>
        <v/>
      </c>
      <c r="Q14" s="159" t="str">
        <f t="shared" si="0"/>
        <v/>
      </c>
      <c r="R14" s="160" t="str">
        <f t="shared" si="6"/>
        <v/>
      </c>
      <c r="S14" s="161" t="str">
        <f t="shared" si="7"/>
        <v/>
      </c>
      <c r="T14" s="161" t="str">
        <f t="shared" si="8"/>
        <v/>
      </c>
      <c r="U14" s="162" t="str">
        <f t="shared" si="1"/>
        <v/>
      </c>
      <c r="V14" s="182" t="str">
        <f ca="1">IF('Extra look-up'!$H8="Work Type","Check Work Type",IF(AND(D14="",F14="",H14="",I14="",L14="",M14=""),"",IF(OR(D14="",F14="",H14="",I14="",L14="",M14="",$K$9&lt;&gt;"OK"),"Check all fields completed correctly",IF(AND(D14="",OR(F14&lt;&gt;"",H14&lt;&gt;"",I14&lt;&gt;"",L14&lt;&gt;"")),"Check all fields completed correctly","OK"))))</f>
        <v/>
      </c>
      <c r="W14" s="174" t="str">
        <f>IF(I14="","",IF(VLOOKUP(I14,'Eligible Technologies'!$D$7:$G$71,4,FALSE)&lt;$E$9,VLOOKUP(I14,'Eligible Technologies'!$D$7:$G$71,4,FALSE),$E$9))</f>
        <v/>
      </c>
      <c r="X14" s="6" t="str">
        <f t="shared" si="9"/>
        <v/>
      </c>
      <c r="Y14" s="6">
        <f t="shared" ca="1" si="10"/>
        <v>0</v>
      </c>
      <c r="Z14" s="6" t="str">
        <f>'Extra look-up'!F8</f>
        <v/>
      </c>
      <c r="AA14" s="6" t="str">
        <f ca="1">'Extra look-up'!H8</f>
        <v>OK</v>
      </c>
      <c r="AB14" s="6">
        <f t="shared" ca="1" si="11"/>
        <v>1</v>
      </c>
      <c r="AC14" s="6"/>
      <c r="AD14" s="9"/>
      <c r="AE14" s="9"/>
      <c r="AF14" s="9"/>
      <c r="AG14" s="9"/>
      <c r="AH14" s="9"/>
      <c r="AI14" s="9"/>
      <c r="AJ14" s="6"/>
      <c r="AK14" s="6"/>
      <c r="AL14" s="6"/>
      <c r="AM14" s="6"/>
      <c r="AN14" s="24" t="s">
        <v>23</v>
      </c>
    </row>
    <row r="15" spans="1:40" s="25" customFormat="1" ht="33.9" customHeight="1" x14ac:dyDescent="0.3">
      <c r="A15" s="183">
        <v>4</v>
      </c>
      <c r="B15" s="117"/>
      <c r="C15" s="125"/>
      <c r="D15" s="119"/>
      <c r="E15" s="120"/>
      <c r="F15" s="121"/>
      <c r="G15" s="146" t="str">
        <f t="shared" si="2"/>
        <v/>
      </c>
      <c r="H15" s="419"/>
      <c r="I15" s="659"/>
      <c r="J15" s="660"/>
      <c r="K15" s="122"/>
      <c r="L15" s="123"/>
      <c r="M15" s="151" t="str">
        <f t="shared" si="3"/>
        <v/>
      </c>
      <c r="N15" s="150">
        <f t="shared" si="4"/>
        <v>0</v>
      </c>
      <c r="O15" s="124"/>
      <c r="P15" s="158" t="str">
        <f t="shared" si="5"/>
        <v/>
      </c>
      <c r="Q15" s="159" t="str">
        <f t="shared" si="0"/>
        <v/>
      </c>
      <c r="R15" s="160" t="str">
        <f t="shared" si="6"/>
        <v/>
      </c>
      <c r="S15" s="161" t="str">
        <f t="shared" si="7"/>
        <v/>
      </c>
      <c r="T15" s="161" t="str">
        <f t="shared" si="8"/>
        <v/>
      </c>
      <c r="U15" s="162" t="str">
        <f t="shared" si="1"/>
        <v/>
      </c>
      <c r="V15" s="182" t="str">
        <f ca="1">IF('Extra look-up'!$H9="Work Type","Check Work Type",IF(AND(D15="",F15="",H15="",I15="",L15="",M15=""),"",IF(OR(D15="",F15="",H15="",I15="",L15="",M15="",$K$9&lt;&gt;"OK"),"Check all fields completed correctly",IF(AND(D15="",OR(F15&lt;&gt;"",H15&lt;&gt;"",I15&lt;&gt;"",L15&lt;&gt;"")),"Check all fields completed correctly","OK"))))</f>
        <v/>
      </c>
      <c r="W15" s="174" t="str">
        <f>IF(I15="","",IF(VLOOKUP(I15,'Eligible Technologies'!$D$7:$G$71,4,FALSE)&lt;$E$9,VLOOKUP(I15,'Eligible Technologies'!$D$7:$G$71,4,FALSE),$E$9))</f>
        <v/>
      </c>
      <c r="X15" s="6" t="str">
        <f t="shared" si="9"/>
        <v/>
      </c>
      <c r="Y15" s="6">
        <f t="shared" ca="1" si="10"/>
        <v>0</v>
      </c>
      <c r="Z15" s="6" t="str">
        <f>'Extra look-up'!F9</f>
        <v/>
      </c>
      <c r="AA15" s="6" t="str">
        <f ca="1">'Extra look-up'!H9</f>
        <v>OK</v>
      </c>
      <c r="AB15" s="6">
        <f t="shared" ca="1" si="11"/>
        <v>1</v>
      </c>
      <c r="AC15" s="6"/>
      <c r="AD15" s="9"/>
      <c r="AE15" s="9"/>
      <c r="AF15" s="9"/>
      <c r="AG15" s="9"/>
      <c r="AH15" s="9"/>
      <c r="AI15" s="9"/>
      <c r="AJ15" s="6"/>
      <c r="AK15" s="6"/>
      <c r="AL15" s="6"/>
      <c r="AM15" s="6"/>
      <c r="AN15" s="24" t="s">
        <v>23</v>
      </c>
    </row>
    <row r="16" spans="1:40" s="25" customFormat="1" ht="33.9" customHeight="1" x14ac:dyDescent="0.3">
      <c r="A16" s="183">
        <v>5</v>
      </c>
      <c r="B16" s="117"/>
      <c r="C16" s="126"/>
      <c r="D16" s="119"/>
      <c r="E16" s="120"/>
      <c r="F16" s="121"/>
      <c r="G16" s="146" t="str">
        <f t="shared" si="2"/>
        <v/>
      </c>
      <c r="H16" s="419"/>
      <c r="I16" s="659"/>
      <c r="J16" s="660"/>
      <c r="K16" s="122"/>
      <c r="L16" s="123"/>
      <c r="M16" s="152" t="str">
        <f t="shared" si="3"/>
        <v/>
      </c>
      <c r="N16" s="150">
        <f t="shared" si="4"/>
        <v>0</v>
      </c>
      <c r="O16" s="124"/>
      <c r="P16" s="158" t="str">
        <f t="shared" si="5"/>
        <v/>
      </c>
      <c r="Q16" s="159" t="str">
        <f t="shared" si="0"/>
        <v/>
      </c>
      <c r="R16" s="160" t="str">
        <f t="shared" si="6"/>
        <v/>
      </c>
      <c r="S16" s="161" t="str">
        <f t="shared" si="7"/>
        <v/>
      </c>
      <c r="T16" s="161" t="str">
        <f t="shared" si="8"/>
        <v/>
      </c>
      <c r="U16" s="162" t="str">
        <f t="shared" si="1"/>
        <v/>
      </c>
      <c r="V16" s="182" t="str">
        <f ca="1">IF('Extra look-up'!$H10="Work Type","Check Work Type",IF(AND(D16="",F16="",H16="",I16="",L16="",M16=""),"",IF(OR(D16="",F16="",H16="",I16="",L16="",M16="",$K$9&lt;&gt;"OK"),"Check all fields completed correctly",IF(AND(D16="",OR(F16&lt;&gt;"",H16&lt;&gt;"",I16&lt;&gt;"",L16&lt;&gt;"")),"Check all fields completed correctly","OK"))))</f>
        <v/>
      </c>
      <c r="W16" s="174" t="str">
        <f>IF(I16="","",IF(VLOOKUP(I16,'Eligible Technologies'!$D$7:$G$71,4,FALSE)&lt;$E$9,VLOOKUP(I16,'Eligible Technologies'!$D$7:$G$71,4,FALSE),$E$9))</f>
        <v/>
      </c>
      <c r="X16" s="6" t="str">
        <f t="shared" si="9"/>
        <v/>
      </c>
      <c r="Y16" s="6">
        <f t="shared" ca="1" si="10"/>
        <v>0</v>
      </c>
      <c r="Z16" s="6" t="str">
        <f>'Extra look-up'!F10</f>
        <v/>
      </c>
      <c r="AA16" s="6" t="str">
        <f ca="1">'Extra look-up'!H10</f>
        <v>OK</v>
      </c>
      <c r="AB16" s="6">
        <f t="shared" ca="1" si="11"/>
        <v>1</v>
      </c>
      <c r="AC16" s="6"/>
      <c r="AD16" s="9"/>
      <c r="AE16" s="9"/>
      <c r="AF16" s="9"/>
      <c r="AG16" s="9"/>
      <c r="AH16" s="9"/>
      <c r="AI16" s="9"/>
      <c r="AJ16" s="6"/>
      <c r="AK16" s="6"/>
      <c r="AL16" s="6"/>
      <c r="AM16" s="6"/>
      <c r="AN16" s="24" t="s">
        <v>23</v>
      </c>
    </row>
    <row r="17" spans="1:39" s="25" customFormat="1" ht="33.9" customHeight="1" x14ac:dyDescent="0.25">
      <c r="A17" s="183">
        <v>6</v>
      </c>
      <c r="B17" s="117"/>
      <c r="C17" s="125"/>
      <c r="D17" s="119"/>
      <c r="E17" s="120"/>
      <c r="F17" s="121"/>
      <c r="G17" s="146" t="str">
        <f t="shared" si="2"/>
        <v/>
      </c>
      <c r="H17" s="419"/>
      <c r="I17" s="659"/>
      <c r="J17" s="660"/>
      <c r="K17" s="122"/>
      <c r="L17" s="123"/>
      <c r="M17" s="149" t="str">
        <f>IF(K17="","",K17-L17)</f>
        <v/>
      </c>
      <c r="N17" s="150">
        <f t="shared" si="4"/>
        <v>0</v>
      </c>
      <c r="O17" s="124"/>
      <c r="P17" s="158" t="str">
        <f t="shared" si="5"/>
        <v/>
      </c>
      <c r="Q17" s="159" t="str">
        <f t="shared" si="0"/>
        <v/>
      </c>
      <c r="R17" s="160" t="str">
        <f t="shared" si="6"/>
        <v/>
      </c>
      <c r="S17" s="161" t="str">
        <f t="shared" si="7"/>
        <v/>
      </c>
      <c r="T17" s="161" t="str">
        <f t="shared" si="8"/>
        <v/>
      </c>
      <c r="U17" s="162" t="str">
        <f t="shared" si="1"/>
        <v/>
      </c>
      <c r="V17" s="182" t="str">
        <f ca="1">IF('Extra look-up'!$H11="Work Type","Check Work Type",IF(AND(D17="",F17="",H17="",I17="",L17="",M17=""),"",IF(OR(D17="",F17="",H17="",I17="",L17="",M17="",$K$9&lt;&gt;"OK"),"Check all fields completed correctly",IF(AND(D17="",OR(F17&lt;&gt;"",H17&lt;&gt;"",I17&lt;&gt;"",L17&lt;&gt;"")),"Check all fields completed correctly","OK"))))</f>
        <v/>
      </c>
      <c r="W17" s="174" t="str">
        <f>IF(I17="","",IF(VLOOKUP(I17,'Eligible Technologies'!$D$7:$G$71,4,FALSE)&lt;$E$9,VLOOKUP(I17,'Eligible Technologies'!$D$7:$G$71,4,FALSE),$E$9))</f>
        <v/>
      </c>
      <c r="X17" s="6" t="str">
        <f t="shared" si="9"/>
        <v/>
      </c>
      <c r="Y17" s="6">
        <f t="shared" ca="1" si="10"/>
        <v>0</v>
      </c>
      <c r="Z17" s="6" t="str">
        <f>'Extra look-up'!F11</f>
        <v/>
      </c>
      <c r="AA17" s="6" t="str">
        <f ca="1">'Extra look-up'!H11</f>
        <v>OK</v>
      </c>
      <c r="AB17" s="6">
        <f t="shared" ca="1" si="11"/>
        <v>1</v>
      </c>
      <c r="AC17" s="6"/>
      <c r="AD17" s="8"/>
      <c r="AE17" s="9"/>
      <c r="AF17" s="8"/>
      <c r="AG17" s="8"/>
      <c r="AH17" s="9"/>
      <c r="AI17" s="9"/>
      <c r="AJ17" s="6"/>
      <c r="AK17" s="6"/>
      <c r="AL17" s="6"/>
      <c r="AM17" s="6"/>
    </row>
    <row r="18" spans="1:39" s="25" customFormat="1" ht="33.9" customHeight="1" x14ac:dyDescent="0.25">
      <c r="A18" s="183">
        <v>7</v>
      </c>
      <c r="B18" s="117"/>
      <c r="C18" s="126"/>
      <c r="D18" s="119"/>
      <c r="E18" s="120"/>
      <c r="F18" s="121"/>
      <c r="G18" s="146" t="str">
        <f t="shared" si="2"/>
        <v/>
      </c>
      <c r="H18" s="419"/>
      <c r="I18" s="659"/>
      <c r="J18" s="660"/>
      <c r="K18" s="122"/>
      <c r="L18" s="123"/>
      <c r="M18" s="151" t="str">
        <f t="shared" si="3"/>
        <v/>
      </c>
      <c r="N18" s="150">
        <f t="shared" si="4"/>
        <v>0</v>
      </c>
      <c r="O18" s="124"/>
      <c r="P18" s="158" t="str">
        <f t="shared" si="5"/>
        <v/>
      </c>
      <c r="Q18" s="159" t="str">
        <f t="shared" si="0"/>
        <v/>
      </c>
      <c r="R18" s="160" t="str">
        <f t="shared" si="6"/>
        <v/>
      </c>
      <c r="S18" s="161" t="str">
        <f t="shared" si="7"/>
        <v/>
      </c>
      <c r="T18" s="161" t="str">
        <f t="shared" si="8"/>
        <v/>
      </c>
      <c r="U18" s="162" t="str">
        <f t="shared" si="1"/>
        <v/>
      </c>
      <c r="V18" s="182" t="str">
        <f ca="1">IF('Extra look-up'!$H12="Work Type","Check Work Type",IF(AND(D18="",F18="",H18="",I18="",L18="",M18=""),"",IF(OR(D18="",F18="",H18="",I18="",L18="",M18="",$K$9&lt;&gt;"OK"),"Check all fields completed correctly",IF(AND(D18="",OR(F18&lt;&gt;"",H18&lt;&gt;"",I18&lt;&gt;"",L18&lt;&gt;"")),"Check all fields completed correctly","OK"))))</f>
        <v/>
      </c>
      <c r="W18" s="174" t="str">
        <f>IF(I18="","",IF(VLOOKUP(I18,'Eligible Technologies'!$D$7:$G$71,4,FALSE)&lt;$E$9,VLOOKUP(I18,'Eligible Technologies'!$D$7:$G$71,4,FALSE),$E$9))</f>
        <v/>
      </c>
      <c r="X18" s="6" t="str">
        <f t="shared" si="9"/>
        <v/>
      </c>
      <c r="Y18" s="6">
        <f t="shared" ca="1" si="10"/>
        <v>0</v>
      </c>
      <c r="Z18" s="6" t="str">
        <f>'Extra look-up'!F12</f>
        <v/>
      </c>
      <c r="AA18" s="6" t="str">
        <f ca="1">'Extra look-up'!H12</f>
        <v>OK</v>
      </c>
      <c r="AB18" s="6">
        <f t="shared" ca="1" si="11"/>
        <v>1</v>
      </c>
      <c r="AC18" s="6"/>
      <c r="AD18" s="8"/>
      <c r="AE18" s="9"/>
      <c r="AF18" s="8"/>
      <c r="AG18" s="8"/>
      <c r="AH18" s="9"/>
      <c r="AI18" s="9"/>
      <c r="AJ18" s="6"/>
      <c r="AK18" s="6"/>
      <c r="AL18" s="6"/>
      <c r="AM18" s="6"/>
    </row>
    <row r="19" spans="1:39" s="25" customFormat="1" ht="33.9" customHeight="1" x14ac:dyDescent="0.25">
      <c r="A19" s="183">
        <v>8</v>
      </c>
      <c r="B19" s="117"/>
      <c r="C19" s="126"/>
      <c r="D19" s="119"/>
      <c r="E19" s="120"/>
      <c r="F19" s="121"/>
      <c r="G19" s="146" t="str">
        <f t="shared" si="2"/>
        <v/>
      </c>
      <c r="H19" s="419"/>
      <c r="I19" s="659"/>
      <c r="J19" s="660"/>
      <c r="K19" s="122"/>
      <c r="L19" s="123"/>
      <c r="M19" s="149" t="str">
        <f t="shared" si="3"/>
        <v/>
      </c>
      <c r="N19" s="150">
        <f t="shared" si="4"/>
        <v>0</v>
      </c>
      <c r="O19" s="124"/>
      <c r="P19" s="158" t="str">
        <f t="shared" si="5"/>
        <v/>
      </c>
      <c r="Q19" s="159" t="str">
        <f t="shared" si="0"/>
        <v/>
      </c>
      <c r="R19" s="160" t="str">
        <f t="shared" si="6"/>
        <v/>
      </c>
      <c r="S19" s="161" t="str">
        <f t="shared" si="7"/>
        <v/>
      </c>
      <c r="T19" s="161" t="str">
        <f t="shared" si="8"/>
        <v/>
      </c>
      <c r="U19" s="162" t="str">
        <f t="shared" si="1"/>
        <v/>
      </c>
      <c r="V19" s="182" t="str">
        <f ca="1">IF('Extra look-up'!$H13="Work Type","Check Work Type",IF(AND(D19="",F19="",H19="",I19="",L19="",M19=""),"",IF(OR(D19="",F19="",H19="",I19="",L19="",M19="",$K$9&lt;&gt;"OK"),"Check all fields completed correctly",IF(AND(D19="",OR(F19&lt;&gt;"",H19&lt;&gt;"",I19&lt;&gt;"",L19&lt;&gt;"")),"Check all fields completed correctly","OK"))))</f>
        <v/>
      </c>
      <c r="W19" s="174" t="str">
        <f>IF(I19="","",IF(VLOOKUP(I19,'Eligible Technologies'!$D$7:$G$71,4,FALSE)&lt;$E$9,VLOOKUP(I19,'Eligible Technologies'!$D$7:$G$71,4,FALSE),$E$9))</f>
        <v/>
      </c>
      <c r="X19" s="6" t="str">
        <f t="shared" si="9"/>
        <v/>
      </c>
      <c r="Y19" s="6">
        <f t="shared" ca="1" si="10"/>
        <v>0</v>
      </c>
      <c r="Z19" s="6" t="str">
        <f>'Extra look-up'!F13</f>
        <v/>
      </c>
      <c r="AA19" s="6" t="str">
        <f ca="1">'Extra look-up'!H13</f>
        <v>OK</v>
      </c>
      <c r="AB19" s="6">
        <f t="shared" ca="1" si="11"/>
        <v>1</v>
      </c>
      <c r="AC19" s="6"/>
      <c r="AD19" s="35" t="s">
        <v>62</v>
      </c>
      <c r="AE19" s="33" t="s">
        <v>63</v>
      </c>
      <c r="AF19" s="35" t="s">
        <v>64</v>
      </c>
      <c r="AG19" s="35" t="s">
        <v>65</v>
      </c>
      <c r="AH19" s="33" t="s">
        <v>66</v>
      </c>
      <c r="AI19" s="33" t="s">
        <v>67</v>
      </c>
      <c r="AJ19" s="7" t="s">
        <v>68</v>
      </c>
      <c r="AK19" s="7" t="s">
        <v>69</v>
      </c>
      <c r="AL19" s="7" t="s">
        <v>70</v>
      </c>
      <c r="AM19" s="6"/>
    </row>
    <row r="20" spans="1:39" s="25" customFormat="1" ht="33.9" customHeight="1" x14ac:dyDescent="0.25">
      <c r="A20" s="183">
        <v>9</v>
      </c>
      <c r="B20" s="117"/>
      <c r="C20" s="127"/>
      <c r="D20" s="119"/>
      <c r="E20" s="120"/>
      <c r="F20" s="121"/>
      <c r="G20" s="146" t="str">
        <f t="shared" si="2"/>
        <v/>
      </c>
      <c r="H20" s="419"/>
      <c r="I20" s="659"/>
      <c r="J20" s="660"/>
      <c r="K20" s="122"/>
      <c r="L20" s="123"/>
      <c r="M20" s="149" t="str">
        <f t="shared" si="3"/>
        <v/>
      </c>
      <c r="N20" s="150">
        <f t="shared" si="4"/>
        <v>0</v>
      </c>
      <c r="O20" s="124"/>
      <c r="P20" s="158" t="str">
        <f t="shared" si="5"/>
        <v/>
      </c>
      <c r="Q20" s="159" t="str">
        <f t="shared" si="0"/>
        <v/>
      </c>
      <c r="R20" s="160" t="str">
        <f t="shared" si="6"/>
        <v/>
      </c>
      <c r="S20" s="161" t="str">
        <f t="shared" si="7"/>
        <v/>
      </c>
      <c r="T20" s="161" t="str">
        <f t="shared" si="8"/>
        <v/>
      </c>
      <c r="U20" s="162" t="str">
        <f t="shared" si="1"/>
        <v/>
      </c>
      <c r="V20" s="182" t="str">
        <f ca="1">IF('Extra look-up'!$H14="Work Type","Check Work Type",IF(AND(D20="",F20="",H20="",I20="",L20="",M20=""),"",IF(OR(D20="",F20="",H20="",I20="",L20="",M20="",$K$9&lt;&gt;"OK"),"Check all fields completed correctly",IF(AND(D20="",OR(F20&lt;&gt;"",H20&lt;&gt;"",I20&lt;&gt;"",L20&lt;&gt;"")),"Check all fields completed correctly","OK"))))</f>
        <v/>
      </c>
      <c r="W20" s="174" t="str">
        <f>IF(I20="","",IF(VLOOKUP(I20,'Eligible Technologies'!$D$7:$G$71,4,FALSE)&lt;$E$9,VLOOKUP(I20,'Eligible Technologies'!$D$7:$G$71,4,FALSE),$E$9))</f>
        <v/>
      </c>
      <c r="X20" s="6" t="str">
        <f t="shared" si="9"/>
        <v/>
      </c>
      <c r="Y20" s="6">
        <f t="shared" ca="1" si="10"/>
        <v>0</v>
      </c>
      <c r="Z20" s="6" t="str">
        <f>'Extra look-up'!F14</f>
        <v/>
      </c>
      <c r="AA20" s="6" t="str">
        <f ca="1">'Extra look-up'!H14</f>
        <v>OK</v>
      </c>
      <c r="AB20" s="6">
        <f t="shared" ca="1" si="11"/>
        <v>1</v>
      </c>
      <c r="AC20" s="6"/>
      <c r="AD20" s="8" t="s">
        <v>71</v>
      </c>
      <c r="AE20" s="9" t="s">
        <v>72</v>
      </c>
      <c r="AF20" s="8" t="s">
        <v>72</v>
      </c>
      <c r="AG20" s="8" t="s">
        <v>71</v>
      </c>
      <c r="AH20" s="9" t="s">
        <v>73</v>
      </c>
      <c r="AI20" s="9" t="s">
        <v>71</v>
      </c>
      <c r="AJ20" s="6" t="s">
        <v>71</v>
      </c>
      <c r="AK20" s="6" t="s">
        <v>71</v>
      </c>
      <c r="AL20" s="45" t="e">
        <f>'Extra look-up'!G97</f>
        <v>#N/A</v>
      </c>
      <c r="AM20" s="6"/>
    </row>
    <row r="21" spans="1:39" s="25" customFormat="1" ht="33.9" customHeight="1" thickBot="1" x14ac:dyDescent="0.3">
      <c r="A21" s="183">
        <v>10</v>
      </c>
      <c r="B21" s="117"/>
      <c r="C21" s="125"/>
      <c r="D21" s="119"/>
      <c r="E21" s="120"/>
      <c r="F21" s="121"/>
      <c r="G21" s="146" t="str">
        <f t="shared" si="2"/>
        <v/>
      </c>
      <c r="H21" s="419"/>
      <c r="I21" s="659"/>
      <c r="J21" s="660"/>
      <c r="K21" s="122"/>
      <c r="L21" s="123"/>
      <c r="M21" s="149" t="str">
        <f t="shared" si="3"/>
        <v/>
      </c>
      <c r="N21" s="150">
        <f t="shared" si="4"/>
        <v>0</v>
      </c>
      <c r="O21" s="124"/>
      <c r="P21" s="158" t="str">
        <f t="shared" si="5"/>
        <v/>
      </c>
      <c r="Q21" s="163" t="str">
        <f t="shared" si="0"/>
        <v/>
      </c>
      <c r="R21" s="160" t="str">
        <f t="shared" si="6"/>
        <v/>
      </c>
      <c r="S21" s="161" t="str">
        <f t="shared" si="7"/>
        <v/>
      </c>
      <c r="T21" s="161" t="str">
        <f t="shared" si="8"/>
        <v/>
      </c>
      <c r="U21" s="164" t="str">
        <f t="shared" si="1"/>
        <v/>
      </c>
      <c r="V21" s="182" t="str">
        <f ca="1">IF('Extra look-up'!$H15="Work Type","Check Work Type",IF(AND(D21="",F21="",H21="",I21="",L21="",M21=""),"",IF(OR(D21="",F21="",H21="",I21="",L21="",M21="",$K$9&lt;&gt;"OK"),"Check all fields completed correctly",IF(AND(D21="",OR(F21&lt;&gt;"",H21&lt;&gt;"",I21&lt;&gt;"",L21&lt;&gt;"")),"Check all fields completed correctly","OK"))))</f>
        <v/>
      </c>
      <c r="W21" s="174" t="str">
        <f>IF(I21="","",IF(VLOOKUP(I21,'Eligible Technologies'!$D$7:$G$71,4,FALSE)&lt;$E$9,VLOOKUP(I21,'Eligible Technologies'!$D$7:$G$71,4,FALSE),$E$9))</f>
        <v/>
      </c>
      <c r="X21" s="6" t="str">
        <f>IF(Q21="","",ROUNDUP($Q$25,0))</f>
        <v/>
      </c>
      <c r="Y21" s="6">
        <f t="shared" ca="1" si="10"/>
        <v>0</v>
      </c>
      <c r="Z21" s="6" t="str">
        <f>'Extra look-up'!F15</f>
        <v/>
      </c>
      <c r="AA21" s="6" t="str">
        <f ca="1">'Extra look-up'!H15</f>
        <v>OK</v>
      </c>
      <c r="AB21" s="6">
        <f t="shared" ca="1" si="11"/>
        <v>1</v>
      </c>
      <c r="AC21" s="6"/>
      <c r="AD21" s="8" t="s">
        <v>74</v>
      </c>
      <c r="AE21" s="9" t="s">
        <v>71</v>
      </c>
      <c r="AF21" s="8" t="s">
        <v>71</v>
      </c>
      <c r="AG21" s="8" t="s">
        <v>75</v>
      </c>
      <c r="AH21" s="9" t="s">
        <v>71</v>
      </c>
      <c r="AI21" s="9" t="s">
        <v>75</v>
      </c>
      <c r="AJ21" s="6" t="s">
        <v>75</v>
      </c>
      <c r="AK21" s="6" t="s">
        <v>75</v>
      </c>
      <c r="AL21" s="6"/>
      <c r="AM21" s="6"/>
    </row>
    <row r="22" spans="1:39" s="25" customFormat="1" ht="15" customHeight="1" thickBot="1" x14ac:dyDescent="0.3">
      <c r="A22" s="303"/>
      <c r="B22" s="304"/>
      <c r="C22" s="304"/>
      <c r="D22" s="304"/>
      <c r="E22" s="304"/>
      <c r="F22" s="304"/>
      <c r="G22" s="304"/>
      <c r="H22" s="304"/>
      <c r="I22" s="304"/>
      <c r="J22" s="304"/>
      <c r="K22" s="304"/>
      <c r="L22" s="304"/>
      <c r="M22" s="304"/>
      <c r="N22" s="304"/>
      <c r="O22" s="304"/>
      <c r="P22" s="304"/>
      <c r="Q22" s="304"/>
      <c r="R22" s="304"/>
      <c r="S22" s="304"/>
      <c r="T22" s="304"/>
      <c r="U22" s="304"/>
      <c r="V22" s="305"/>
      <c r="W22" s="6"/>
      <c r="X22" s="6"/>
      <c r="Y22" s="6">
        <f ca="1">SUM(Y12:Y21)</f>
        <v>0</v>
      </c>
      <c r="Z22" s="6"/>
      <c r="AA22" s="6"/>
      <c r="AB22" s="6">
        <f ca="1">SUM(AB12:AB21)</f>
        <v>10</v>
      </c>
      <c r="AC22" s="6"/>
      <c r="AD22" s="8" t="s">
        <v>76</v>
      </c>
      <c r="AE22" s="9" t="s">
        <v>77</v>
      </c>
      <c r="AF22" s="8" t="s">
        <v>77</v>
      </c>
      <c r="AG22" s="8" t="s">
        <v>78</v>
      </c>
      <c r="AH22" s="9" t="s">
        <v>75</v>
      </c>
      <c r="AI22" s="9" t="s">
        <v>79</v>
      </c>
      <c r="AJ22" s="6" t="s">
        <v>79</v>
      </c>
      <c r="AK22" s="6" t="s">
        <v>79</v>
      </c>
      <c r="AL22" s="6"/>
      <c r="AM22" s="6"/>
    </row>
    <row r="23" spans="1:39" s="25" customFormat="1" ht="15" customHeight="1" thickBot="1" x14ac:dyDescent="0.3">
      <c r="A23" s="184"/>
      <c r="B23" s="442"/>
      <c r="C23" s="442"/>
      <c r="D23" s="442"/>
      <c r="E23" s="442"/>
      <c r="F23" s="442"/>
      <c r="G23" s="442"/>
      <c r="H23" s="442"/>
      <c r="I23" s="442"/>
      <c r="J23" s="442"/>
      <c r="K23" s="442"/>
      <c r="L23" s="442"/>
      <c r="M23" s="442"/>
      <c r="N23" s="442"/>
      <c r="O23" s="442"/>
      <c r="P23" s="442"/>
      <c r="Q23" s="442"/>
      <c r="R23" s="442"/>
      <c r="S23" s="442"/>
      <c r="T23" s="442"/>
      <c r="U23" s="442"/>
      <c r="V23" s="459"/>
      <c r="W23" s="6"/>
      <c r="X23" s="6"/>
      <c r="Y23" s="6"/>
      <c r="Z23" s="6"/>
      <c r="AA23" s="6"/>
      <c r="AB23" s="6"/>
      <c r="AC23" s="6"/>
      <c r="AD23" s="25" t="s">
        <v>80</v>
      </c>
      <c r="AE23" s="25" t="s">
        <v>81</v>
      </c>
      <c r="AF23" s="25" t="s">
        <v>81</v>
      </c>
      <c r="AG23" s="25" t="s">
        <v>82</v>
      </c>
      <c r="AH23" s="25" t="s">
        <v>83</v>
      </c>
      <c r="AI23" s="25" t="s">
        <v>76</v>
      </c>
      <c r="AJ23" s="6" t="s">
        <v>76</v>
      </c>
      <c r="AK23" s="6" t="s">
        <v>76</v>
      </c>
      <c r="AL23" s="6"/>
      <c r="AM23" s="6"/>
    </row>
    <row r="24" spans="1:39" s="25" customFormat="1" ht="51" customHeight="1" thickBot="1" x14ac:dyDescent="0.3">
      <c r="A24" s="172"/>
      <c r="B24" s="442"/>
      <c r="C24" s="442"/>
      <c r="D24" s="442"/>
      <c r="E24" s="442"/>
      <c r="F24" s="442"/>
      <c r="G24" s="442"/>
      <c r="H24" s="443"/>
      <c r="I24" s="442"/>
      <c r="J24" s="442"/>
      <c r="K24" s="442"/>
      <c r="L24" s="442"/>
      <c r="M24" s="442"/>
      <c r="N24" s="316" t="s">
        <v>84</v>
      </c>
      <c r="O24" s="316" t="s">
        <v>85</v>
      </c>
      <c r="P24" s="317" t="s">
        <v>86</v>
      </c>
      <c r="Q24" s="137" t="s">
        <v>55</v>
      </c>
      <c r="R24" s="137" t="s">
        <v>87</v>
      </c>
      <c r="S24" s="137" t="s">
        <v>88</v>
      </c>
      <c r="T24" s="137" t="s">
        <v>89</v>
      </c>
      <c r="U24" s="145" t="s">
        <v>90</v>
      </c>
      <c r="V24" s="318" t="s">
        <v>91</v>
      </c>
      <c r="W24" s="6"/>
      <c r="X24" s="6"/>
      <c r="Y24" s="6"/>
      <c r="Z24" s="6"/>
      <c r="AA24" s="6"/>
      <c r="AB24" s="6"/>
      <c r="AD24" s="25" t="s">
        <v>92</v>
      </c>
      <c r="AE24" s="9" t="s">
        <v>93</v>
      </c>
      <c r="AF24" s="25" t="s">
        <v>93</v>
      </c>
      <c r="AG24" s="25" t="s">
        <v>94</v>
      </c>
      <c r="AH24" s="25" t="s">
        <v>95</v>
      </c>
      <c r="AI24" s="25" t="s">
        <v>96</v>
      </c>
      <c r="AJ24" s="6" t="s">
        <v>96</v>
      </c>
      <c r="AK24" s="6" t="s">
        <v>96</v>
      </c>
      <c r="AL24" s="6"/>
      <c r="AM24" s="6"/>
    </row>
    <row r="25" spans="1:39" s="25" customFormat="1" ht="30.75" customHeight="1" thickBot="1" x14ac:dyDescent="0.35">
      <c r="A25" s="172"/>
      <c r="B25" s="444"/>
      <c r="C25" s="445"/>
      <c r="D25" s="446"/>
      <c r="E25" s="444"/>
      <c r="F25" s="444"/>
      <c r="G25" s="444"/>
      <c r="H25" s="444"/>
      <c r="I25" s="444"/>
      <c r="J25" s="444"/>
      <c r="K25" s="447"/>
      <c r="L25" s="447"/>
      <c r="M25" s="447"/>
      <c r="N25" s="307"/>
      <c r="O25" s="308" t="str">
        <f>IF(OR(K9&lt;&gt;"OK",$D$4=""),"",SUM(O12:O21))</f>
        <v/>
      </c>
      <c r="P25" s="309" t="str">
        <f>IF(OR(K9&lt;&gt;"OK",$D$4=""),"",SUM(P12:P21))</f>
        <v/>
      </c>
      <c r="Q25" s="310" t="str">
        <f>IF(OR(P25&lt;=0,P25=""),"",N25/P25)</f>
        <v/>
      </c>
      <c r="R25" s="311" t="str">
        <f>IF(Q25="","",SUM(R12:R21))</f>
        <v/>
      </c>
      <c r="S25" s="312" t="str">
        <f>IF(R25="","",SUM(S12:S21))</f>
        <v/>
      </c>
      <c r="T25" s="313" t="str">
        <f>IF(S25="","",SUM(T12:T21))</f>
        <v/>
      </c>
      <c r="U25" s="314" t="str">
        <f>IF(ISERROR(N25/T25),"",N25/T25)</f>
        <v/>
      </c>
      <c r="V25" s="315" t="str">
        <f>IF($D$4="","Please Select Programme",IF(K9&lt;&gt;"OK","Check Project Details",IF(Y22=0,"Enter Work Type Details",IF(N25=0,"Enter Funding Requested",IF(AB22&gt;=40,"Check Work Type Details",'Extra look-up'!H52)))))</f>
        <v>Please Select Programme</v>
      </c>
      <c r="W25" s="6"/>
      <c r="X25" s="6"/>
      <c r="Y25" s="6"/>
      <c r="Z25" s="6"/>
      <c r="AA25" s="6"/>
      <c r="AB25" s="6"/>
      <c r="AD25" s="9" t="s">
        <v>97</v>
      </c>
      <c r="AE25" s="9" t="s">
        <v>80</v>
      </c>
      <c r="AF25" s="8" t="s">
        <v>80</v>
      </c>
      <c r="AG25" s="8" t="s">
        <v>98</v>
      </c>
      <c r="AH25" s="9" t="s">
        <v>99</v>
      </c>
      <c r="AI25" s="9" t="s">
        <v>97</v>
      </c>
      <c r="AJ25" s="11" t="s">
        <v>97</v>
      </c>
      <c r="AK25" s="11" t="s">
        <v>97</v>
      </c>
      <c r="AL25" s="6"/>
      <c r="AM25" s="6"/>
    </row>
    <row r="26" spans="1:39" s="6" customFormat="1" ht="15" customHeight="1" thickBot="1" x14ac:dyDescent="0.35">
      <c r="A26" s="171"/>
      <c r="B26" s="448"/>
      <c r="C26" s="449"/>
      <c r="D26" s="450"/>
      <c r="E26" s="448"/>
      <c r="F26" s="448"/>
      <c r="G26" s="448"/>
      <c r="H26" s="448"/>
      <c r="I26" s="448"/>
      <c r="J26" s="448"/>
      <c r="K26" s="451"/>
      <c r="L26" s="452"/>
      <c r="M26" s="165"/>
      <c r="N26" s="165"/>
      <c r="O26" s="166"/>
      <c r="P26" s="167"/>
      <c r="Q26" s="168"/>
      <c r="R26" s="169"/>
      <c r="S26" s="168"/>
      <c r="T26" s="170"/>
      <c r="U26" s="457"/>
      <c r="V26" s="458"/>
      <c r="AC26" s="8"/>
      <c r="AD26" s="9" t="s">
        <v>100</v>
      </c>
      <c r="AE26" s="9" t="s">
        <v>101</v>
      </c>
      <c r="AF26" s="8" t="s">
        <v>101</v>
      </c>
      <c r="AG26" s="8" t="s">
        <v>96</v>
      </c>
      <c r="AH26" s="9" t="s">
        <v>102</v>
      </c>
      <c r="AI26" s="9" t="s">
        <v>103</v>
      </c>
      <c r="AJ26" s="11" t="s">
        <v>103</v>
      </c>
      <c r="AK26" s="11" t="s">
        <v>103</v>
      </c>
    </row>
    <row r="27" spans="1:39" s="6" customFormat="1" ht="36.75" customHeight="1" x14ac:dyDescent="0.25">
      <c r="A27" s="453"/>
      <c r="B27" s="663" t="s">
        <v>104</v>
      </c>
      <c r="C27" s="663"/>
      <c r="D27" s="663"/>
      <c r="E27" s="663"/>
      <c r="F27" s="663"/>
      <c r="G27" s="663"/>
      <c r="H27" s="663"/>
      <c r="I27" s="663"/>
      <c r="J27" s="663"/>
      <c r="K27" s="663"/>
      <c r="L27" s="663"/>
      <c r="M27" s="663"/>
      <c r="N27" s="663"/>
      <c r="O27" s="663"/>
      <c r="P27" s="663"/>
      <c r="Q27" s="663"/>
      <c r="R27" s="663"/>
      <c r="S27" s="663"/>
      <c r="T27" s="663"/>
      <c r="U27" s="663"/>
      <c r="V27" s="664"/>
      <c r="AC27" s="8"/>
      <c r="AD27" s="9" t="s">
        <v>105</v>
      </c>
      <c r="AE27" s="10" t="s">
        <v>99</v>
      </c>
      <c r="AF27" s="8" t="s">
        <v>99</v>
      </c>
      <c r="AG27" s="8" t="s">
        <v>100</v>
      </c>
      <c r="AH27" s="9" t="s">
        <v>103</v>
      </c>
      <c r="AI27" s="9" t="s">
        <v>106</v>
      </c>
      <c r="AJ27" s="6" t="s">
        <v>106</v>
      </c>
      <c r="AK27" s="6" t="s">
        <v>106</v>
      </c>
    </row>
    <row r="28" spans="1:39" s="6" customFormat="1" ht="21" customHeight="1" x14ac:dyDescent="0.3">
      <c r="A28" s="453"/>
      <c r="B28" s="670" t="s">
        <v>107</v>
      </c>
      <c r="C28" s="670"/>
      <c r="D28" s="670"/>
      <c r="E28" s="670"/>
      <c r="F28" s="670"/>
      <c r="G28" s="670"/>
      <c r="H28" s="670"/>
      <c r="I28" s="670"/>
      <c r="J28" s="670"/>
      <c r="K28" s="670"/>
      <c r="L28" s="670"/>
      <c r="M28" s="670"/>
      <c r="N28" s="670"/>
      <c r="O28" s="670"/>
      <c r="P28" s="670"/>
      <c r="Q28" s="670"/>
      <c r="R28" s="670"/>
      <c r="S28" s="670"/>
      <c r="T28" s="670"/>
      <c r="U28" s="670"/>
      <c r="V28" s="671"/>
      <c r="AC28" s="8"/>
      <c r="AD28" s="10" t="s">
        <v>108</v>
      </c>
      <c r="AE28" s="12" t="s">
        <v>109</v>
      </c>
      <c r="AF28" s="10" t="s">
        <v>109</v>
      </c>
      <c r="AG28" s="10" t="s">
        <v>106</v>
      </c>
      <c r="AH28" s="10" t="s">
        <v>105</v>
      </c>
      <c r="AI28" s="10" t="s">
        <v>105</v>
      </c>
      <c r="AJ28" s="6" t="s">
        <v>105</v>
      </c>
      <c r="AK28" s="6" t="s">
        <v>105</v>
      </c>
      <c r="AL28" s="11"/>
    </row>
    <row r="29" spans="1:39" ht="97.5" customHeight="1" thickBot="1" x14ac:dyDescent="0.35">
      <c r="A29" s="453"/>
      <c r="B29" s="665" t="s">
        <v>110</v>
      </c>
      <c r="C29" s="666"/>
      <c r="D29" s="666"/>
      <c r="E29" s="666"/>
      <c r="F29" s="666"/>
      <c r="G29" s="666"/>
      <c r="H29" s="666"/>
      <c r="I29" s="666"/>
      <c r="J29" s="666"/>
      <c r="K29" s="666"/>
      <c r="L29" s="666"/>
      <c r="M29" s="666"/>
      <c r="N29" s="666"/>
      <c r="O29" s="666"/>
      <c r="P29" s="666"/>
      <c r="Q29" s="666"/>
      <c r="R29" s="666"/>
      <c r="S29" s="666"/>
      <c r="T29" s="666"/>
      <c r="U29" s="666"/>
      <c r="V29" s="667"/>
      <c r="W29" s="11"/>
      <c r="X29" s="11"/>
      <c r="Y29" s="11"/>
      <c r="Z29" s="11"/>
      <c r="AA29" s="11"/>
      <c r="AB29" s="6"/>
      <c r="AC29" s="8"/>
      <c r="AD29" s="12" t="s">
        <v>111</v>
      </c>
      <c r="AE29" s="10" t="s">
        <v>97</v>
      </c>
      <c r="AF29" s="12" t="s">
        <v>97</v>
      </c>
      <c r="AG29" s="12" t="s">
        <v>112</v>
      </c>
      <c r="AH29" s="12" t="s">
        <v>113</v>
      </c>
      <c r="AI29" s="12" t="s">
        <v>113</v>
      </c>
      <c r="AJ29" s="6" t="s">
        <v>114</v>
      </c>
      <c r="AK29" s="6" t="s">
        <v>114</v>
      </c>
      <c r="AL29" s="11"/>
      <c r="AM29" s="11"/>
    </row>
    <row r="30" spans="1:39" ht="14" thickBot="1" x14ac:dyDescent="0.35">
      <c r="A30" s="454"/>
      <c r="B30" s="455"/>
      <c r="C30" s="455"/>
      <c r="D30" s="455"/>
      <c r="E30" s="455"/>
      <c r="F30" s="455"/>
      <c r="G30" s="455"/>
      <c r="H30" s="455"/>
      <c r="I30" s="455"/>
      <c r="J30" s="455"/>
      <c r="K30" s="455"/>
      <c r="L30" s="455"/>
      <c r="M30" s="455"/>
      <c r="N30" s="455"/>
      <c r="O30" s="455"/>
      <c r="P30" s="455"/>
      <c r="Q30" s="455"/>
      <c r="R30" s="455"/>
      <c r="S30" s="455"/>
      <c r="T30" s="455"/>
      <c r="U30" s="455"/>
      <c r="V30" s="456"/>
      <c r="W30" s="11"/>
      <c r="X30" s="11"/>
      <c r="Y30" s="11"/>
      <c r="Z30" s="11"/>
      <c r="AA30" s="11"/>
      <c r="AB30" s="6"/>
      <c r="AC30" s="8"/>
      <c r="AD30" s="10" t="s">
        <v>113</v>
      </c>
      <c r="AE30" s="10" t="s">
        <v>100</v>
      </c>
      <c r="AF30" s="10" t="s">
        <v>100</v>
      </c>
      <c r="AG30" s="10" t="s">
        <v>115</v>
      </c>
      <c r="AH30" s="10"/>
      <c r="AI30" s="10" t="s">
        <v>116</v>
      </c>
      <c r="AJ30" s="11" t="s">
        <v>117</v>
      </c>
      <c r="AK30" s="11" t="s">
        <v>117</v>
      </c>
      <c r="AL30" s="11"/>
      <c r="AM30" s="11"/>
    </row>
    <row r="31" spans="1:39" ht="15" customHeight="1" thickBot="1" x14ac:dyDescent="0.35">
      <c r="A31" s="674"/>
      <c r="B31" s="675"/>
      <c r="C31" s="675"/>
      <c r="D31" s="675"/>
      <c r="E31" s="675"/>
      <c r="F31" s="675"/>
      <c r="G31" s="675"/>
      <c r="H31" s="675"/>
      <c r="I31" s="675"/>
      <c r="J31" s="675"/>
      <c r="K31" s="675"/>
      <c r="L31" s="675"/>
      <c r="M31" s="675"/>
      <c r="N31" s="675"/>
      <c r="O31" s="675"/>
      <c r="P31" s="675"/>
      <c r="Q31" s="675"/>
      <c r="R31" s="675"/>
      <c r="S31" s="675"/>
      <c r="T31" s="675"/>
      <c r="U31" s="675"/>
      <c r="V31" s="676"/>
      <c r="W31" s="11"/>
      <c r="X31" s="11"/>
      <c r="Y31" s="11"/>
      <c r="Z31" s="11"/>
      <c r="AA31" s="11"/>
      <c r="AB31" s="6"/>
      <c r="AC31" s="10"/>
      <c r="AD31" s="10"/>
      <c r="AE31" s="10" t="s">
        <v>106</v>
      </c>
      <c r="AF31" s="10" t="s">
        <v>106</v>
      </c>
      <c r="AG31" s="10" t="s">
        <v>118</v>
      </c>
      <c r="AH31" s="10"/>
      <c r="AI31" s="10"/>
      <c r="AJ31" s="11"/>
      <c r="AK31" s="6"/>
      <c r="AL31" s="11"/>
      <c r="AM31" s="11"/>
    </row>
    <row r="32" spans="1:39" ht="13.5" x14ac:dyDescent="0.3">
      <c r="A32" s="128"/>
      <c r="B32" s="129"/>
      <c r="C32" s="129"/>
      <c r="D32" s="130"/>
      <c r="E32" s="131"/>
      <c r="F32" s="131"/>
      <c r="G32" s="131"/>
      <c r="H32" s="132"/>
      <c r="I32" s="132"/>
      <c r="J32" s="132"/>
      <c r="K32" s="133"/>
      <c r="L32" s="133"/>
      <c r="M32" s="134"/>
      <c r="N32" s="134"/>
      <c r="O32" s="112"/>
      <c r="P32" s="112"/>
      <c r="Q32" s="112"/>
      <c r="R32" s="128"/>
      <c r="S32" s="112"/>
      <c r="T32" s="112"/>
      <c r="U32" s="112"/>
      <c r="V32" s="112"/>
      <c r="W32" s="11"/>
      <c r="X32" s="11"/>
      <c r="Y32" s="11"/>
      <c r="Z32" s="11"/>
      <c r="AA32" s="11"/>
      <c r="AB32" s="11"/>
      <c r="AC32" s="11"/>
      <c r="AD32" s="10"/>
      <c r="AE32" s="12" t="s">
        <v>105</v>
      </c>
      <c r="AF32" s="10" t="s">
        <v>105</v>
      </c>
      <c r="AG32" s="10" t="s">
        <v>119</v>
      </c>
      <c r="AH32" s="10"/>
      <c r="AI32" s="10"/>
      <c r="AJ32" s="11"/>
      <c r="AK32" s="6"/>
      <c r="AL32" s="11"/>
      <c r="AM32" s="11"/>
    </row>
    <row r="33" spans="1:39" ht="30.75" customHeight="1" x14ac:dyDescent="0.3">
      <c r="A33" s="128"/>
      <c r="B33" s="129"/>
      <c r="C33" s="129"/>
      <c r="D33" s="130"/>
      <c r="E33" s="131"/>
      <c r="F33" s="131"/>
      <c r="G33" s="131"/>
      <c r="H33" s="132"/>
      <c r="I33" s="132"/>
      <c r="J33" s="132"/>
      <c r="K33" s="133"/>
      <c r="L33" s="133"/>
      <c r="M33" s="134"/>
      <c r="N33" s="134"/>
      <c r="O33" s="112"/>
      <c r="P33" s="112"/>
      <c r="Q33" s="112"/>
      <c r="R33" s="128"/>
      <c r="S33" s="112"/>
      <c r="T33" s="112"/>
      <c r="U33" s="112"/>
      <c r="V33" s="112"/>
      <c r="W33" s="11"/>
      <c r="X33" s="11"/>
      <c r="Y33" s="11"/>
      <c r="Z33" s="11"/>
      <c r="AA33" s="11"/>
      <c r="AB33" s="11"/>
      <c r="AC33" s="12"/>
      <c r="AD33" s="12"/>
      <c r="AE33" s="12" t="s">
        <v>115</v>
      </c>
      <c r="AF33" s="12" t="s">
        <v>115</v>
      </c>
      <c r="AG33" s="12" t="s">
        <v>120</v>
      </c>
      <c r="AH33" s="12"/>
      <c r="AI33" s="12"/>
      <c r="AJ33" s="11"/>
      <c r="AK33" s="11"/>
      <c r="AL33" s="11"/>
      <c r="AM33" s="11"/>
    </row>
    <row r="34" spans="1:39" ht="13.5" x14ac:dyDescent="0.3">
      <c r="A34" s="128"/>
      <c r="B34" s="129"/>
      <c r="C34" s="129"/>
      <c r="D34" s="130"/>
      <c r="E34" s="131"/>
      <c r="F34" s="131"/>
      <c r="G34" s="131"/>
      <c r="H34" s="132"/>
      <c r="I34" s="132"/>
      <c r="J34" s="132"/>
      <c r="K34" s="133"/>
      <c r="L34" s="133"/>
      <c r="M34" s="134"/>
      <c r="N34" s="134"/>
      <c r="O34" s="112"/>
      <c r="P34" s="112"/>
      <c r="Q34" s="112"/>
      <c r="R34" s="128"/>
      <c r="S34" s="112"/>
      <c r="T34" s="112"/>
      <c r="U34" s="112"/>
      <c r="V34" s="112"/>
      <c r="W34" s="11"/>
      <c r="X34" s="11"/>
      <c r="Y34" s="11"/>
      <c r="Z34" s="11"/>
      <c r="AA34" s="11"/>
      <c r="AB34" s="6"/>
      <c r="AC34" s="10"/>
      <c r="AD34" s="12"/>
      <c r="AE34" s="12" t="s">
        <v>111</v>
      </c>
      <c r="AF34" s="12" t="s">
        <v>111</v>
      </c>
      <c r="AG34" s="12"/>
      <c r="AH34" s="12"/>
      <c r="AI34" s="12"/>
      <c r="AJ34" s="11"/>
      <c r="AK34" s="11"/>
      <c r="AL34" s="11"/>
      <c r="AM34" s="11"/>
    </row>
    <row r="35" spans="1:39" ht="13.5" x14ac:dyDescent="0.3">
      <c r="A35" s="128"/>
      <c r="B35" s="129"/>
      <c r="C35" s="129"/>
      <c r="D35" s="130"/>
      <c r="E35" s="131"/>
      <c r="F35" s="131"/>
      <c r="G35" s="131"/>
      <c r="H35" s="132"/>
      <c r="I35" s="132"/>
      <c r="J35" s="132"/>
      <c r="K35" s="133"/>
      <c r="L35" s="133"/>
      <c r="M35" s="134"/>
      <c r="N35" s="134"/>
      <c r="O35" s="112"/>
      <c r="P35" s="112"/>
      <c r="Q35" s="112"/>
      <c r="R35" s="128"/>
      <c r="S35" s="112"/>
      <c r="T35" s="112"/>
      <c r="U35" s="112"/>
      <c r="V35" s="112"/>
      <c r="W35" s="11"/>
      <c r="X35" s="11"/>
      <c r="Y35" s="11"/>
      <c r="Z35" s="11"/>
      <c r="AA35" s="11"/>
      <c r="AB35" s="6"/>
      <c r="AC35" s="10"/>
      <c r="AD35" s="12"/>
      <c r="AE35" s="12" t="s">
        <v>113</v>
      </c>
      <c r="AF35" s="12" t="s">
        <v>113</v>
      </c>
      <c r="AG35" s="12"/>
      <c r="AH35" s="12"/>
      <c r="AI35" s="12"/>
      <c r="AJ35" s="11"/>
      <c r="AK35" s="11"/>
      <c r="AL35" s="11"/>
      <c r="AM35" s="11"/>
    </row>
    <row r="36" spans="1:39" ht="13.5" x14ac:dyDescent="0.3">
      <c r="A36" s="128"/>
      <c r="B36" s="129"/>
      <c r="C36" s="129"/>
      <c r="D36" s="130"/>
      <c r="E36" s="131"/>
      <c r="F36" s="131"/>
      <c r="G36" s="131"/>
      <c r="H36" s="132"/>
      <c r="I36" s="132"/>
      <c r="J36" s="132"/>
      <c r="K36" s="133"/>
      <c r="L36" s="133"/>
      <c r="M36" s="134"/>
      <c r="N36" s="134"/>
      <c r="O36" s="112"/>
      <c r="P36" s="112"/>
      <c r="Q36" s="112"/>
      <c r="R36" s="128"/>
      <c r="S36" s="112"/>
      <c r="T36" s="112"/>
      <c r="U36" s="112"/>
      <c r="V36" s="112"/>
      <c r="W36" s="11"/>
      <c r="X36" s="11"/>
      <c r="Y36" s="11"/>
      <c r="Z36" s="11"/>
      <c r="AA36" s="11"/>
      <c r="AB36" s="6"/>
      <c r="AC36" s="10"/>
      <c r="AD36" s="12"/>
      <c r="AE36" s="12" t="s">
        <v>121</v>
      </c>
      <c r="AF36" s="12" t="s">
        <v>117</v>
      </c>
      <c r="AG36" s="12"/>
      <c r="AH36" s="12"/>
      <c r="AI36" s="12"/>
      <c r="AK36" s="11"/>
      <c r="AL36" s="11"/>
      <c r="AM36" s="11"/>
    </row>
    <row r="37" spans="1:39" x14ac:dyDescent="0.3">
      <c r="A37" s="26"/>
      <c r="B37" s="27"/>
      <c r="C37" s="27"/>
      <c r="D37" s="28"/>
      <c r="E37" s="29"/>
      <c r="F37" s="29"/>
      <c r="G37" s="29"/>
      <c r="H37" s="30"/>
      <c r="I37" s="30"/>
      <c r="J37" s="30"/>
      <c r="K37" s="31"/>
      <c r="L37" s="31"/>
      <c r="M37" s="32"/>
      <c r="N37" s="32"/>
      <c r="O37" s="11"/>
      <c r="P37" s="11"/>
      <c r="Q37" s="11"/>
      <c r="R37" s="26"/>
      <c r="S37" s="11"/>
      <c r="T37" s="11"/>
      <c r="U37" s="11"/>
      <c r="V37" s="11"/>
      <c r="W37" s="11"/>
      <c r="X37" s="11"/>
      <c r="Y37" s="11"/>
      <c r="Z37" s="11"/>
      <c r="AA37" s="11"/>
      <c r="AB37" s="11"/>
      <c r="AC37" s="12"/>
      <c r="AD37" s="12"/>
      <c r="AE37" s="11" t="s">
        <v>122</v>
      </c>
      <c r="AF37" s="12" t="s">
        <v>122</v>
      </c>
      <c r="AG37" s="12"/>
      <c r="AK37" s="11"/>
      <c r="AL37" s="11"/>
      <c r="AM37" s="11"/>
    </row>
    <row r="38" spans="1:39" x14ac:dyDescent="0.3">
      <c r="A38" s="26"/>
      <c r="B38" s="27"/>
      <c r="C38" s="27"/>
      <c r="D38" s="28"/>
      <c r="E38" s="29"/>
      <c r="F38" s="29"/>
      <c r="G38" s="29"/>
      <c r="H38" s="30"/>
      <c r="I38" s="30"/>
      <c r="J38" s="30"/>
      <c r="K38" s="31"/>
      <c r="L38" s="31"/>
      <c r="M38" s="32"/>
      <c r="N38" s="32"/>
      <c r="O38" s="11"/>
      <c r="P38" s="11"/>
      <c r="Q38" s="11"/>
      <c r="R38" s="26"/>
      <c r="S38" s="11"/>
      <c r="T38" s="11"/>
      <c r="U38" s="11"/>
      <c r="V38" s="11"/>
      <c r="W38" s="11"/>
      <c r="X38" s="11"/>
      <c r="Y38" s="11"/>
      <c r="Z38" s="11"/>
      <c r="AA38" s="11"/>
      <c r="AB38" s="11"/>
      <c r="AC38" s="12"/>
      <c r="AD38" s="11"/>
      <c r="AF38" s="11"/>
      <c r="AG38" s="11"/>
      <c r="AH38" s="11"/>
      <c r="AI38" s="11"/>
      <c r="AK38" s="11"/>
      <c r="AL38" s="11"/>
      <c r="AM38" s="11"/>
    </row>
    <row r="39" spans="1:39" x14ac:dyDescent="0.3">
      <c r="A39" s="26"/>
      <c r="B39" s="27"/>
      <c r="C39" s="27"/>
      <c r="D39" s="28"/>
      <c r="E39" s="29"/>
      <c r="F39" s="29"/>
      <c r="G39" s="29"/>
      <c r="H39" s="30"/>
      <c r="I39" s="30"/>
      <c r="J39" s="30"/>
      <c r="K39" s="31"/>
      <c r="L39" s="31"/>
      <c r="M39" s="32"/>
      <c r="N39" s="32"/>
      <c r="O39" s="11"/>
      <c r="P39" s="11"/>
      <c r="Q39" s="11"/>
      <c r="R39" s="26"/>
      <c r="S39" s="11"/>
      <c r="T39" s="11"/>
      <c r="U39" s="11"/>
      <c r="V39" s="11"/>
      <c r="W39" s="11"/>
      <c r="X39" s="11"/>
      <c r="Y39" s="11"/>
      <c r="Z39" s="11"/>
      <c r="AA39" s="11"/>
      <c r="AB39" s="11"/>
      <c r="AC39" s="12"/>
      <c r="AL39" s="11"/>
      <c r="AM39" s="11"/>
    </row>
    <row r="40" spans="1:39" x14ac:dyDescent="0.3">
      <c r="A40" s="26"/>
      <c r="B40" s="27"/>
      <c r="C40" s="27"/>
      <c r="D40" s="28"/>
      <c r="E40" s="29"/>
      <c r="F40" s="29"/>
      <c r="G40" s="29"/>
      <c r="H40" s="30"/>
      <c r="I40" s="30"/>
      <c r="J40" s="30"/>
      <c r="K40" s="31"/>
      <c r="L40" s="31"/>
      <c r="M40" s="32"/>
      <c r="N40" s="32"/>
      <c r="O40" s="11"/>
      <c r="P40" s="11"/>
      <c r="Q40" s="11"/>
      <c r="R40" s="26"/>
      <c r="S40" s="11"/>
      <c r="T40" s="11"/>
      <c r="U40" s="11"/>
      <c r="V40" s="11"/>
      <c r="W40" s="11"/>
      <c r="X40" s="11"/>
      <c r="Y40" s="11"/>
      <c r="Z40" s="11"/>
      <c r="AA40" s="11"/>
      <c r="AB40" s="11"/>
      <c r="AC40" s="12"/>
      <c r="AL40" s="11"/>
      <c r="AM40" s="11"/>
    </row>
    <row r="41" spans="1:39" x14ac:dyDescent="0.3">
      <c r="A41" s="26"/>
      <c r="B41" s="27"/>
      <c r="C41" s="27"/>
      <c r="D41" s="28"/>
      <c r="E41" s="29"/>
      <c r="F41" s="29"/>
      <c r="G41" s="29"/>
      <c r="H41" s="30"/>
      <c r="I41" s="30"/>
      <c r="J41" s="30"/>
      <c r="K41" s="31"/>
      <c r="L41" s="31"/>
      <c r="M41" s="32"/>
      <c r="N41" s="32"/>
      <c r="O41" s="11"/>
      <c r="P41" s="11"/>
      <c r="Q41" s="11"/>
      <c r="R41" s="26"/>
      <c r="S41" s="11"/>
      <c r="T41" s="11"/>
      <c r="U41" s="11"/>
      <c r="V41" s="11"/>
      <c r="W41" s="11"/>
      <c r="X41" s="11"/>
      <c r="Y41" s="11"/>
      <c r="Z41" s="11"/>
      <c r="AA41" s="11"/>
      <c r="AB41" s="11"/>
      <c r="AC41" s="12"/>
    </row>
    <row r="42" spans="1:39" x14ac:dyDescent="0.3">
      <c r="A42" s="26"/>
      <c r="B42" s="27"/>
      <c r="C42" s="27"/>
      <c r="D42" s="28"/>
      <c r="E42" s="29"/>
      <c r="F42" s="29"/>
      <c r="G42" s="29"/>
      <c r="H42" s="30"/>
      <c r="I42" s="30"/>
      <c r="J42" s="30"/>
      <c r="K42" s="31"/>
      <c r="L42" s="31"/>
      <c r="M42" s="32"/>
      <c r="N42" s="32"/>
      <c r="O42" s="11"/>
      <c r="P42" s="11"/>
      <c r="Q42" s="11"/>
      <c r="R42" s="26"/>
      <c r="S42" s="11"/>
      <c r="T42" s="11"/>
      <c r="U42" s="11"/>
      <c r="V42" s="11"/>
      <c r="W42" s="11"/>
      <c r="X42" s="11"/>
      <c r="Y42" s="11"/>
      <c r="Z42" s="11"/>
      <c r="AA42" s="11"/>
      <c r="AB42" s="11"/>
      <c r="AC42" s="11"/>
    </row>
    <row r="43" spans="1:39" x14ac:dyDescent="0.3">
      <c r="A43" s="26"/>
      <c r="B43" s="27"/>
      <c r="C43" s="27"/>
      <c r="D43" s="28"/>
      <c r="E43" s="29"/>
      <c r="F43" s="29"/>
      <c r="G43" s="29"/>
      <c r="H43" s="30"/>
      <c r="I43" s="30"/>
      <c r="J43" s="30"/>
      <c r="K43" s="31"/>
      <c r="L43" s="31"/>
      <c r="M43" s="32"/>
      <c r="N43" s="32"/>
      <c r="O43" s="11"/>
      <c r="P43" s="11"/>
      <c r="Q43" s="11"/>
      <c r="R43" s="26"/>
      <c r="S43" s="11"/>
      <c r="T43" s="11"/>
      <c r="U43" s="11"/>
      <c r="V43" s="11"/>
      <c r="W43" s="11"/>
      <c r="X43" s="11"/>
    </row>
    <row r="44" spans="1:39" x14ac:dyDescent="0.3">
      <c r="A44" s="26"/>
      <c r="B44" s="27"/>
      <c r="C44" s="27"/>
      <c r="D44" s="28"/>
      <c r="E44" s="29"/>
      <c r="F44" s="29"/>
      <c r="G44" s="29"/>
      <c r="H44" s="30"/>
      <c r="I44" s="30"/>
      <c r="J44" s="30"/>
      <c r="K44" s="31"/>
      <c r="L44" s="31"/>
      <c r="M44" s="32"/>
      <c r="N44" s="32"/>
      <c r="O44" s="11"/>
      <c r="P44" s="11"/>
      <c r="Q44" s="11"/>
      <c r="R44" s="26"/>
      <c r="S44" s="11"/>
      <c r="T44" s="11"/>
      <c r="U44" s="11"/>
      <c r="V44" s="11"/>
      <c r="W44" s="11"/>
      <c r="X44" s="11"/>
    </row>
    <row r="45" spans="1:39" x14ac:dyDescent="0.3">
      <c r="A45" s="26"/>
      <c r="B45" s="27"/>
      <c r="C45" s="27"/>
      <c r="D45" s="28"/>
      <c r="E45" s="29"/>
      <c r="F45" s="29"/>
      <c r="G45" s="29"/>
      <c r="H45" s="30"/>
      <c r="I45" s="30"/>
      <c r="J45" s="30"/>
      <c r="K45" s="31"/>
      <c r="L45" s="31"/>
      <c r="M45" s="32"/>
      <c r="N45" s="32"/>
      <c r="O45" s="11"/>
      <c r="P45" s="11"/>
      <c r="Q45" s="11"/>
      <c r="R45" s="26"/>
      <c r="S45" s="11"/>
      <c r="T45" s="11"/>
      <c r="U45" s="11"/>
      <c r="V45" s="11"/>
      <c r="W45" s="11"/>
      <c r="X45" s="11"/>
    </row>
    <row r="46" spans="1:39" x14ac:dyDescent="0.3">
      <c r="A46" s="26"/>
      <c r="B46" s="27"/>
      <c r="C46" s="27"/>
      <c r="D46" s="28"/>
      <c r="E46" s="29"/>
      <c r="F46" s="29"/>
      <c r="G46" s="29"/>
      <c r="H46" s="30"/>
      <c r="I46" s="30"/>
      <c r="J46" s="30"/>
      <c r="K46" s="31"/>
      <c r="L46" s="31"/>
      <c r="M46" s="32"/>
      <c r="N46" s="32"/>
      <c r="O46" s="11"/>
      <c r="P46" s="11"/>
      <c r="Q46" s="11"/>
      <c r="R46" s="26"/>
      <c r="S46" s="11"/>
      <c r="T46" s="11"/>
      <c r="U46" s="11"/>
      <c r="V46" s="11"/>
      <c r="W46" s="11"/>
      <c r="X46" s="11"/>
    </row>
    <row r="47" spans="1:39" x14ac:dyDescent="0.3">
      <c r="A47" s="26"/>
      <c r="B47" s="27"/>
      <c r="C47" s="27"/>
      <c r="D47" s="28"/>
      <c r="E47" s="29"/>
      <c r="F47" s="29"/>
      <c r="G47" s="29"/>
      <c r="H47" s="30"/>
      <c r="I47" s="30"/>
      <c r="J47" s="30"/>
      <c r="K47" s="31"/>
      <c r="L47" s="31"/>
      <c r="M47" s="32"/>
      <c r="N47" s="32"/>
      <c r="O47" s="11"/>
      <c r="P47" s="11"/>
      <c r="Q47" s="11"/>
      <c r="R47" s="26"/>
      <c r="S47" s="11"/>
      <c r="T47" s="11"/>
      <c r="U47" s="11"/>
      <c r="V47" s="11"/>
      <c r="W47" s="11"/>
      <c r="X47" s="11"/>
    </row>
    <row r="48" spans="1:39" x14ac:dyDescent="0.3">
      <c r="W48" s="11"/>
      <c r="X48" s="11"/>
    </row>
    <row r="49" spans="23:24" x14ac:dyDescent="0.3">
      <c r="W49" s="11"/>
      <c r="X49" s="11"/>
    </row>
    <row r="50" spans="23:24" x14ac:dyDescent="0.3">
      <c r="W50" s="11"/>
      <c r="X50" s="11"/>
    </row>
  </sheetData>
  <sheetProtection algorithmName="SHA-512" hashValue="AKsMjXa433lSG4TbjgXQhtyWuJSsVFy37DIxO5RncuQuvWVqgLH1djX5EvQRjtsDvDzpMDhMFdui+mr2VJS6lw==" saltValue="PpBpUgYtywNZCWjCHD6F4w==" spinCount="100000" sheet="1" objects="1" scenarios="1"/>
  <dataConsolidate link="1"/>
  <mergeCells count="32">
    <mergeCell ref="D3:G3"/>
    <mergeCell ref="B28:V28"/>
    <mergeCell ref="I13:J13"/>
    <mergeCell ref="B3:C3"/>
    <mergeCell ref="A31:V31"/>
    <mergeCell ref="B10:V10"/>
    <mergeCell ref="U3:V7"/>
    <mergeCell ref="F9:J9"/>
    <mergeCell ref="P8:V9"/>
    <mergeCell ref="K9:L9"/>
    <mergeCell ref="K8:L8"/>
    <mergeCell ref="I21:J21"/>
    <mergeCell ref="I19:J19"/>
    <mergeCell ref="I20:J20"/>
    <mergeCell ref="I17:J17"/>
    <mergeCell ref="I15:J15"/>
    <mergeCell ref="I14:J14"/>
    <mergeCell ref="I11:J11"/>
    <mergeCell ref="B27:V27"/>
    <mergeCell ref="B29:V29"/>
    <mergeCell ref="I12:J12"/>
    <mergeCell ref="I18:J18"/>
    <mergeCell ref="I16:J16"/>
    <mergeCell ref="B4:C4"/>
    <mergeCell ref="B5:C5"/>
    <mergeCell ref="N6:O7"/>
    <mergeCell ref="F8:J8"/>
    <mergeCell ref="D4:G4"/>
    <mergeCell ref="D5:G5"/>
    <mergeCell ref="B6:C6"/>
    <mergeCell ref="D6:G6"/>
    <mergeCell ref="H6:I6"/>
  </mergeCells>
  <conditionalFormatting sqref="V12:V21">
    <cfRule type="beginsWith" dxfId="82" priority="119" operator="beginsWith" text="Check">
      <formula>LEFT(V12,LEN("Check"))="Check"</formula>
    </cfRule>
    <cfRule type="beginsWith" dxfId="81" priority="304" operator="beginsWith" text="Enter">
      <formula>LEFT(V12,LEN("Enter"))="Enter"</formula>
    </cfRule>
  </conditionalFormatting>
  <conditionalFormatting sqref="M11 P11">
    <cfRule type="expression" dxfId="80" priority="373" stopIfTrue="1">
      <formula>#REF!="M"</formula>
    </cfRule>
  </conditionalFormatting>
  <conditionalFormatting sqref="V25">
    <cfRule type="beginsWith" dxfId="79" priority="108" operator="beginsWith" text="Complete">
      <formula>LEFT(V25,LEN("Complete"))="Complete"</formula>
    </cfRule>
    <cfRule type="beginsWith" dxfId="78" priority="109" operator="beginsWith" text="Check">
      <formula>LEFT(V25,LEN("Check"))="Check"</formula>
    </cfRule>
    <cfRule type="containsText" dxfId="77" priority="120" operator="containsText" text="Client additional only">
      <formula>NOT(ISERROR(SEARCH("Client additional only",V25)))</formula>
    </cfRule>
    <cfRule type="containsText" dxfId="76" priority="121" operator="containsText" text="Non-Compliant">
      <formula>NOT(ISERROR(SEARCH("Non-Compliant",V25)))</formula>
    </cfRule>
    <cfRule type="containsText" dxfId="75" priority="122" operator="containsText" text="Compliant with client additional">
      <formula>NOT(ISERROR(SEARCH("Compliant with client additional",V25)))</formula>
    </cfRule>
  </conditionalFormatting>
  <conditionalFormatting sqref="K12:L21">
    <cfRule type="expression" dxfId="74" priority="89" stopIfTrue="1">
      <formula>$V12="Check Work Type"</formula>
    </cfRule>
  </conditionalFormatting>
  <conditionalFormatting sqref="I12">
    <cfRule type="expression" dxfId="73" priority="88" stopIfTrue="1">
      <formula>$V12="Check Work Type"</formula>
    </cfRule>
  </conditionalFormatting>
  <conditionalFormatting sqref="Q3">
    <cfRule type="expression" dxfId="72" priority="51">
      <formula>$D$4="Recycling Fund"</formula>
    </cfRule>
  </conditionalFormatting>
  <conditionalFormatting sqref="K9">
    <cfRule type="containsText" dxfId="71" priority="37" operator="containsText" text="Complete Salix Funding Requested">
      <formula>NOT(ISERROR(SEARCH("Complete Salix Funding Requested",K9)))</formula>
    </cfRule>
    <cfRule type="cellIs" dxfId="70" priority="38" operator="equal">
      <formula>"Enter site life"</formula>
    </cfRule>
    <cfRule type="cellIs" dxfId="69" priority="39" operator="equal">
      <formula>"Enter Total Project Cost"</formula>
    </cfRule>
    <cfRule type="cellIs" dxfId="68" priority="40" operator="equal">
      <formula>"Enter % of cost"</formula>
    </cfRule>
  </conditionalFormatting>
  <conditionalFormatting sqref="K9:L9">
    <cfRule type="containsText" dxfId="67" priority="35" operator="containsText" text="Funding Exceeds Total Value">
      <formula>NOT(ISERROR(SEARCH("Funding Exceeds Total Value",K9)))</formula>
    </cfRule>
    <cfRule type="containsText" dxfId="66" priority="36" operator="containsText" text="Complete Total Value of Projects">
      <formula>NOT(ISERROR(SEARCH("Complete Total Value of Projects",K9)))</formula>
    </cfRule>
  </conditionalFormatting>
  <conditionalFormatting sqref="I13">
    <cfRule type="expression" dxfId="65" priority="9" stopIfTrue="1">
      <formula>$V13="Check Work Type"</formula>
    </cfRule>
  </conditionalFormatting>
  <conditionalFormatting sqref="I14">
    <cfRule type="expression" dxfId="64" priority="8" stopIfTrue="1">
      <formula>$V14="Check Work Type"</formula>
    </cfRule>
  </conditionalFormatting>
  <conditionalFormatting sqref="I15">
    <cfRule type="expression" dxfId="63" priority="7" stopIfTrue="1">
      <formula>$V15="Check Work Type"</formula>
    </cfRule>
  </conditionalFormatting>
  <conditionalFormatting sqref="I16">
    <cfRule type="expression" dxfId="62" priority="6" stopIfTrue="1">
      <formula>$V16="Check Work Type"</formula>
    </cfRule>
  </conditionalFormatting>
  <conditionalFormatting sqref="I17">
    <cfRule type="expression" dxfId="61" priority="5" stopIfTrue="1">
      <formula>$V17="Check Work Type"</formula>
    </cfRule>
  </conditionalFormatting>
  <conditionalFormatting sqref="I18">
    <cfRule type="expression" dxfId="60" priority="4" stopIfTrue="1">
      <formula>$V18="Check Work Type"</formula>
    </cfRule>
  </conditionalFormatting>
  <conditionalFormatting sqref="I19">
    <cfRule type="expression" dxfId="59" priority="3" stopIfTrue="1">
      <formula>$V19="Check Work Type"</formula>
    </cfRule>
  </conditionalFormatting>
  <conditionalFormatting sqref="I20">
    <cfRule type="expression" dxfId="58" priority="2" stopIfTrue="1">
      <formula>$V20="Check Work Type"</formula>
    </cfRule>
  </conditionalFormatting>
  <conditionalFormatting sqref="I21">
    <cfRule type="expression" dxfId="57" priority="1" stopIfTrue="1">
      <formula>$V21="Check Work Type"</formula>
    </cfRule>
  </conditionalFormatting>
  <dataValidations xWindow="453" yWindow="461" count="17">
    <dataValidation type="list" allowBlank="1" showInputMessage="1" showErrorMessage="1" sqref="B26 D12:D21" xr:uid="{00000000-0002-0000-0300-000001000000}">
      <formula1>Energy_Types</formula1>
    </dataValidation>
    <dataValidation type="list" allowBlank="1" showInputMessage="1" showErrorMessage="1" sqref="H12:H21" xr:uid="{00000000-0002-0000-0300-000002000000}">
      <formula1>Project_type</formula1>
    </dataValidation>
    <dataValidation type="date" allowBlank="1" showInputMessage="1" showErrorMessage="1" sqref="B9" xr:uid="{00000000-0002-0000-0300-000003000000}">
      <formula1>40179</formula1>
      <formula2>46022</formula2>
    </dataValidation>
    <dataValidation type="decimal" allowBlank="1" showInputMessage="1" showErrorMessage="1" errorTitle="Please review" error="Please enter site life as a number only" sqref="E9" xr:uid="{00000000-0002-0000-0300-000004000000}">
      <formula1>0.1</formula1>
      <formula2>100000</formula2>
    </dataValidation>
    <dataValidation type="decimal" allowBlank="1" showInputMessage="1" showErrorMessage="1" errorTitle="Invalid Value" error="Please enter a value between 1% and 100%" sqref="M9" xr:uid="{00000000-0002-0000-0300-000005000000}">
      <formula1>0</formula1>
      <formula2>1</formula2>
    </dataValidation>
    <dataValidation type="decimal" operator="lessThan" allowBlank="1" showInputMessage="1" showErrorMessage="1" errorTitle="Invalid Entry" error="Please enter your energy price in the box." sqref="E12:E21" xr:uid="{00000000-0002-0000-0300-000006000000}">
      <formula1>999</formula1>
    </dataValidation>
    <dataValidation type="date" allowBlank="1" showInputMessage="1" showErrorMessage="1" promptTitle="GUIDANCE NOTE" prompt="Please enter a realistic date for project completion. Projects must be completed within 9 months of the commitment date." sqref="C9" xr:uid="{00000000-0002-0000-0300-000007000000}">
      <formula1>40179</formula1>
      <formula2>46022</formula2>
    </dataValidation>
    <dataValidation type="decimal" operator="greaterThanOrEqual" allowBlank="1" showInputMessage="1" showErrorMessage="1" error="Please enter a numerical value in kWh." promptTitle="GUIDANCE NOTE" prompt="Enter energy currently consumed by the existing plant/equipment concerned." sqref="K12:K21" xr:uid="{00000000-0002-0000-0300-000008000000}">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21" xr:uid="{00000000-0002-0000-0300-000009000000}">
      <formula1>0</formula1>
    </dataValidation>
    <dataValidation allowBlank="1" showInputMessage="1" showErrorMessage="1" errorTitle="Invalid Entry" error="Please enter value as a number" promptTitle="GUIDANCE NOTE" prompt="Please enter the total value of your projects." sqref="K9" xr:uid="{00000000-0002-0000-0300-00000A000000}"/>
    <dataValidation type="decimal" allowBlank="1" showInputMessage="1" showErrorMessage="1" errorTitle="Invalid Entry" error="Please enter funding as a number" promptTitle="GUIDANCE NOTE" prompt="Enter the value you are applying to Salix for. " sqref="L9" xr:uid="{00000000-0002-0000-0300-00000B000000}">
      <formula1>0</formula1>
      <formula2>9999999999999990000</formula2>
    </dataValidation>
    <dataValidation allowBlank="1" showInputMessage="1" showErrorMessage="1" errorTitle="Please review" error="Please enter site life as a number only" sqref="F9:J9" xr:uid="{9534A42A-C414-4038-A213-32B9042DABEA}"/>
    <dataValidation type="list" allowBlank="1" showInputMessage="1" showErrorMessage="1" sqref="D6:G6" xr:uid="{5EE183B7-F3CB-40F2-80F4-B9FDFE80355D}">
      <formula1>INDIRECT($AL$20)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21" xr:uid="{F9A6EA63-8EC3-4FAA-8C6B-E281B69EC092}">
      <formula1>999</formula1>
    </dataValidation>
    <dataValidation type="decimal" allowBlank="1" showInputMessage="1" showErrorMessage="1" errorTitle="Invalid Entry" error="Please enter value as a number" promptTitle="GUIDANCE NOTE" prompt="Please enter the total cost of this measure." sqref="O12:O21" xr:uid="{9983E6CF-43E3-4F23-9B37-7B822DFF1F95}">
      <formula1>0</formula1>
      <formula2>9999999999999990000</formula2>
    </dataValidation>
    <dataValidation type="list" allowBlank="1" showInputMessage="1" showErrorMessage="1" sqref="I12:I21" xr:uid="{00000000-0002-0000-0300-000000000000}">
      <formula1>INDIRECT($Z12)</formula1>
    </dataValidation>
    <dataValidation type="decimal" operator="lessThan" allowBlank="1" showInputMessage="1" errorTitle="Invalid Entry" error="Please enter your energy price in the box." sqref="G12:G21" xr:uid="{9CE37712-AF91-41F6-8371-F1251336A406}">
      <formula1>999</formula1>
    </dataValidation>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look-up'!$F$51</xm:f>
            <x14:dxf>
              <font>
                <color rgb="FFFF0000"/>
              </font>
              <fill>
                <patternFill>
                  <bgColor theme="5" tint="0.79998168889431442"/>
                </patternFill>
              </fill>
            </x14:dxf>
          </x14:cfRule>
          <xm:sqref>Q25</xm:sqref>
        </x14:conditionalFormatting>
        <x14:conditionalFormatting xmlns:xm="http://schemas.microsoft.com/office/excel/2006/main">
          <x14:cfRule type="cellIs" priority="384" stopIfTrue="1" operator="greaterThan" id="{AEB13788-B7CD-44E4-8F7A-C9D6A802DD28}">
            <xm:f>'Extra look-up'!$G$51</xm:f>
            <x14:dxf>
              <font>
                <color rgb="FFFF0000"/>
              </font>
              <fill>
                <patternFill>
                  <fgColor theme="0"/>
                  <bgColor theme="5" tint="0.79998168889431442"/>
                </patternFill>
              </fill>
            </x14:dxf>
          </x14:cfRule>
          <xm:sqref>U25</xm:sqref>
        </x14:conditionalFormatting>
      </x14:conditionalFormattings>
    </ext>
    <ext xmlns:x14="http://schemas.microsoft.com/office/spreadsheetml/2009/9/main" uri="{CCE6A557-97BC-4b89-ADB6-D9C93CAAB3DF}">
      <x14:dataValidations xmlns:xm="http://schemas.microsoft.com/office/excel/2006/main" xWindow="453" yWindow="461" count="2">
        <x14:dataValidation type="list" allowBlank="1" showInputMessage="1" showErrorMessage="1" xr:uid="{761D511B-7277-4477-A9F2-784F61B192D1}">
          <x14:formula1>
            <xm:f>INDIRECT('Extra look-up'!$F$55)</xm:f>
          </x14:formula1>
          <xm:sqref>D5:G5</xm:sqref>
        </x14:dataValidation>
        <x14:dataValidation type="list" allowBlank="1" showInputMessage="1" showErrorMessage="1" xr:uid="{EBC6AC3F-E81F-4AAD-B800-69CC55FD6B2C}">
          <x14:formula1>
            <xm:f>'Extra look-up'!$D$55:$D$62</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7"/>
  <sheetViews>
    <sheetView showGridLines="0" showRowColHeaders="0" zoomScale="85" zoomScaleNormal="85" workbookViewId="0">
      <selection activeCell="C11" sqref="C11:H11"/>
    </sheetView>
  </sheetViews>
  <sheetFormatPr defaultColWidth="9.08984375" defaultRowHeight="15.5" x14ac:dyDescent="0.25"/>
  <cols>
    <col min="1" max="1" width="3.54296875" style="36" customWidth="1"/>
    <col min="2" max="2" width="41" style="37" customWidth="1"/>
    <col min="3" max="3" width="34.453125" style="36" bestFit="1" customWidth="1"/>
    <col min="4" max="8" width="20.54296875" style="36" customWidth="1"/>
    <col min="9" max="17" width="9.08984375" style="36" hidden="1" customWidth="1"/>
    <col min="18" max="28" width="9.08984375" style="36" customWidth="1"/>
    <col min="29" max="16384" width="9.08984375" style="36"/>
  </cols>
  <sheetData>
    <row r="1" spans="2:18" ht="16" thickBot="1" x14ac:dyDescent="0.3"/>
    <row r="2" spans="2:18" x14ac:dyDescent="0.3">
      <c r="B2" s="217"/>
      <c r="C2" s="218"/>
      <c r="D2" s="218"/>
      <c r="E2" s="218"/>
      <c r="F2" s="218"/>
      <c r="G2" s="218"/>
      <c r="H2" s="219"/>
    </row>
    <row r="3" spans="2:18" ht="19.5" x14ac:dyDescent="0.35">
      <c r="B3" s="220" t="s">
        <v>123</v>
      </c>
      <c r="C3" s="196"/>
      <c r="D3" s="196"/>
      <c r="E3" s="196"/>
      <c r="F3" s="196"/>
      <c r="G3" s="196"/>
      <c r="H3" s="221"/>
    </row>
    <row r="4" spans="2:18" ht="19.5" x14ac:dyDescent="0.35">
      <c r="B4" s="220"/>
      <c r="C4" s="196"/>
      <c r="D4" s="196"/>
      <c r="E4" s="196"/>
      <c r="F4" s="196"/>
      <c r="G4" s="196"/>
      <c r="H4" s="221"/>
    </row>
    <row r="5" spans="2:18" x14ac:dyDescent="0.25">
      <c r="B5" s="222" t="s">
        <v>124</v>
      </c>
      <c r="C5" s="212"/>
      <c r="D5" s="212"/>
      <c r="E5" s="212"/>
      <c r="F5" s="212"/>
      <c r="G5" s="212"/>
      <c r="H5" s="223"/>
    </row>
    <row r="6" spans="2:18" ht="15.9" customHeight="1" x14ac:dyDescent="0.25">
      <c r="B6" s="748"/>
      <c r="C6" s="749"/>
      <c r="D6" s="749"/>
      <c r="E6" s="749"/>
      <c r="F6" s="749"/>
      <c r="G6" s="749"/>
      <c r="H6" s="750"/>
    </row>
    <row r="7" spans="2:18" ht="23" x14ac:dyDescent="0.25">
      <c r="B7" s="224" t="s">
        <v>125</v>
      </c>
      <c r="C7" s="225"/>
      <c r="D7" s="225"/>
      <c r="E7" s="225"/>
      <c r="F7" s="225"/>
      <c r="G7" s="225"/>
      <c r="H7" s="226"/>
    </row>
    <row r="8" spans="2:18" x14ac:dyDescent="0.25">
      <c r="B8" s="227"/>
      <c r="C8" s="212"/>
      <c r="D8" s="212"/>
      <c r="E8" s="212"/>
      <c r="F8" s="212"/>
      <c r="G8" s="212"/>
      <c r="H8" s="223"/>
    </row>
    <row r="9" spans="2:18" ht="19.5" x14ac:dyDescent="0.25">
      <c r="B9" s="327" t="s">
        <v>126</v>
      </c>
      <c r="C9" s="751"/>
      <c r="D9" s="752"/>
      <c r="E9" s="752"/>
      <c r="F9" s="752"/>
      <c r="G9" s="752"/>
      <c r="H9" s="753"/>
    </row>
    <row r="10" spans="2:18" x14ac:dyDescent="0.25">
      <c r="B10" s="224"/>
      <c r="C10" s="212"/>
      <c r="D10" s="212"/>
      <c r="E10" s="212"/>
      <c r="F10" s="212"/>
      <c r="G10" s="212"/>
      <c r="H10" s="223"/>
      <c r="J10" s="37"/>
      <c r="K10" s="37"/>
      <c r="L10" s="37"/>
      <c r="M10" s="37"/>
      <c r="N10" s="37"/>
      <c r="O10" s="37"/>
      <c r="P10" s="37"/>
      <c r="Q10" s="37"/>
      <c r="R10" s="37"/>
    </row>
    <row r="11" spans="2:18" ht="19.5" x14ac:dyDescent="0.25">
      <c r="B11" s="327" t="s">
        <v>127</v>
      </c>
      <c r="C11" s="754" t="str">
        <f>IF('Project Compliance Tool'!D3="","",'Project Compliance Tool'!D3)</f>
        <v/>
      </c>
      <c r="D11" s="755"/>
      <c r="E11" s="755"/>
      <c r="F11" s="755"/>
      <c r="G11" s="755"/>
      <c r="H11" s="756"/>
    </row>
    <row r="12" spans="2:18" x14ac:dyDescent="0.25">
      <c r="B12" s="224"/>
      <c r="C12" s="212"/>
      <c r="D12" s="212"/>
      <c r="E12" s="212"/>
      <c r="F12" s="212"/>
      <c r="G12" s="212"/>
      <c r="H12" s="223"/>
    </row>
    <row r="13" spans="2:18" ht="19.5" x14ac:dyDescent="0.35">
      <c r="B13" s="327" t="s">
        <v>128</v>
      </c>
      <c r="C13" s="191"/>
      <c r="D13" s="212"/>
      <c r="E13" s="229"/>
      <c r="F13" s="212"/>
      <c r="G13" s="212"/>
      <c r="H13" s="223"/>
    </row>
    <row r="14" spans="2:18" x14ac:dyDescent="0.25">
      <c r="B14" s="224"/>
      <c r="C14" s="212"/>
      <c r="D14" s="212"/>
      <c r="E14" s="212"/>
      <c r="F14" s="739"/>
      <c r="G14" s="739"/>
      <c r="H14" s="223"/>
    </row>
    <row r="15" spans="2:18" x14ac:dyDescent="0.25">
      <c r="B15" s="224" t="s">
        <v>129</v>
      </c>
      <c r="C15" s="212"/>
      <c r="D15" s="212"/>
      <c r="E15" s="197"/>
      <c r="F15" s="740" t="s">
        <v>130</v>
      </c>
      <c r="G15" s="740"/>
      <c r="H15" s="223"/>
    </row>
    <row r="16" spans="2:18" ht="15.75" customHeight="1" x14ac:dyDescent="0.25">
      <c r="B16" s="228" t="s">
        <v>131</v>
      </c>
      <c r="C16" s="746"/>
      <c r="D16" s="746"/>
      <c r="E16" s="198"/>
      <c r="F16" s="700" t="s">
        <v>132</v>
      </c>
      <c r="G16" s="701"/>
      <c r="H16" s="230"/>
    </row>
    <row r="17" spans="2:18" x14ac:dyDescent="0.25">
      <c r="B17" s="228" t="s">
        <v>133</v>
      </c>
      <c r="C17" s="746"/>
      <c r="D17" s="746"/>
      <c r="E17" s="212"/>
      <c r="F17" s="428"/>
      <c r="G17" s="200"/>
      <c r="H17" s="231"/>
    </row>
    <row r="18" spans="2:18" ht="15.75" customHeight="1" x14ac:dyDescent="0.25">
      <c r="B18" s="228" t="s">
        <v>134</v>
      </c>
      <c r="C18" s="747"/>
      <c r="D18" s="747"/>
      <c r="E18" s="212"/>
      <c r="F18" s="700" t="s">
        <v>135</v>
      </c>
      <c r="G18" s="701"/>
      <c r="H18" s="230"/>
    </row>
    <row r="19" spans="2:18" x14ac:dyDescent="0.25">
      <c r="B19" s="228" t="s">
        <v>136</v>
      </c>
      <c r="C19" s="746"/>
      <c r="D19" s="746"/>
      <c r="E19" s="212"/>
      <c r="F19" s="428"/>
      <c r="G19" s="201"/>
      <c r="H19" s="232"/>
    </row>
    <row r="20" spans="2:18" ht="15.75" customHeight="1" x14ac:dyDescent="0.25">
      <c r="B20" s="228" t="s">
        <v>137</v>
      </c>
      <c r="C20" s="725"/>
      <c r="D20" s="725"/>
      <c r="E20" s="198"/>
      <c r="F20" s="700" t="s">
        <v>138</v>
      </c>
      <c r="G20" s="701"/>
      <c r="H20" s="230"/>
    </row>
    <row r="21" spans="2:18" x14ac:dyDescent="0.25">
      <c r="B21" s="228" t="s">
        <v>139</v>
      </c>
      <c r="C21" s="746"/>
      <c r="D21" s="746"/>
      <c r="E21" s="212"/>
      <c r="F21" s="426"/>
      <c r="G21" s="201"/>
      <c r="H21" s="232"/>
      <c r="I21" s="38"/>
      <c r="J21" s="38"/>
    </row>
    <row r="22" spans="2:18" ht="15.75" customHeight="1" x14ac:dyDescent="0.25">
      <c r="B22" s="228" t="s">
        <v>140</v>
      </c>
      <c r="C22" s="725"/>
      <c r="D22" s="725"/>
      <c r="E22" s="198"/>
      <c r="F22" s="700" t="s">
        <v>141</v>
      </c>
      <c r="G22" s="701"/>
      <c r="H22" s="230"/>
    </row>
    <row r="23" spans="2:18" x14ac:dyDescent="0.25">
      <c r="B23" s="228" t="s">
        <v>142</v>
      </c>
      <c r="C23" s="726"/>
      <c r="D23" s="727"/>
      <c r="E23" s="233"/>
      <c r="F23" s="426"/>
      <c r="G23" s="432"/>
      <c r="H23" s="438"/>
    </row>
    <row r="24" spans="2:18" ht="15.75" customHeight="1" x14ac:dyDescent="0.25">
      <c r="B24" s="228"/>
      <c r="C24" s="234"/>
      <c r="D24" s="234"/>
      <c r="E24" s="199"/>
      <c r="F24" s="700" t="s">
        <v>143</v>
      </c>
      <c r="G24" s="701"/>
      <c r="H24" s="230"/>
    </row>
    <row r="25" spans="2:18" ht="15.75" customHeight="1" x14ac:dyDescent="0.25">
      <c r="B25" s="224"/>
      <c r="C25" s="234"/>
      <c r="D25" s="234"/>
      <c r="E25" s="199"/>
      <c r="F25" s="428"/>
      <c r="G25" s="428"/>
      <c r="H25" s="439"/>
    </row>
    <row r="26" spans="2:18" ht="15.75" customHeight="1" x14ac:dyDescent="0.25">
      <c r="B26" s="224"/>
      <c r="C26" s="234"/>
      <c r="D26" s="234"/>
      <c r="E26" s="199"/>
      <c r="F26" s="700" t="s">
        <v>144</v>
      </c>
      <c r="G26" s="701"/>
      <c r="H26" s="235">
        <f>H16+H18+H20+H22+H24</f>
        <v>0</v>
      </c>
    </row>
    <row r="27" spans="2:18" ht="15.75" customHeight="1" x14ac:dyDescent="0.25">
      <c r="B27" s="224" t="s">
        <v>145</v>
      </c>
      <c r="C27" s="234"/>
      <c r="D27" s="234"/>
      <c r="E27" s="199"/>
      <c r="F27" s="428"/>
      <c r="G27" s="428"/>
      <c r="H27" s="424"/>
    </row>
    <row r="28" spans="2:18" ht="15.75" customHeight="1" x14ac:dyDescent="0.25">
      <c r="B28" s="697" t="s">
        <v>146</v>
      </c>
      <c r="C28" s="698"/>
      <c r="D28" s="698"/>
      <c r="E28" s="698"/>
      <c r="F28" s="698"/>
      <c r="G28" s="698"/>
      <c r="H28" s="699"/>
      <c r="I28" s="423"/>
    </row>
    <row r="29" spans="2:18" ht="15.75" customHeight="1" x14ac:dyDescent="0.25">
      <c r="B29" s="717" t="s">
        <v>147</v>
      </c>
      <c r="C29" s="718"/>
      <c r="D29" s="718"/>
      <c r="E29" s="718"/>
      <c r="F29" s="718"/>
      <c r="G29" s="718"/>
      <c r="H29" s="719"/>
    </row>
    <row r="30" spans="2:18" ht="14.25" customHeight="1" x14ac:dyDescent="0.25">
      <c r="B30" s="717"/>
      <c r="C30" s="718"/>
      <c r="D30" s="718"/>
      <c r="E30" s="718"/>
      <c r="F30" s="718"/>
      <c r="G30" s="718"/>
      <c r="H30" s="719"/>
    </row>
    <row r="31" spans="2:18" ht="115.5" customHeight="1" x14ac:dyDescent="0.25">
      <c r="B31" s="694"/>
      <c r="C31" s="695"/>
      <c r="D31" s="695"/>
      <c r="E31" s="695"/>
      <c r="F31" s="695"/>
      <c r="G31" s="695"/>
      <c r="H31" s="696"/>
    </row>
    <row r="32" spans="2:18" ht="7.5" customHeight="1" x14ac:dyDescent="0.25">
      <c r="B32" s="224"/>
      <c r="C32" s="234"/>
      <c r="D32" s="234"/>
      <c r="E32" s="199"/>
      <c r="F32" s="428"/>
      <c r="G32" s="428"/>
      <c r="H32" s="433"/>
      <c r="R32" s="423"/>
    </row>
    <row r="33" spans="2:18" x14ac:dyDescent="0.25">
      <c r="B33" s="224" t="s">
        <v>148</v>
      </c>
      <c r="C33" s="234"/>
      <c r="D33" s="234"/>
      <c r="E33" s="233"/>
      <c r="F33" s="700"/>
      <c r="G33" s="700"/>
      <c r="H33" s="433"/>
      <c r="R33" s="423"/>
    </row>
    <row r="34" spans="2:18" x14ac:dyDescent="0.25">
      <c r="B34" s="697" t="s">
        <v>149</v>
      </c>
      <c r="C34" s="698"/>
      <c r="D34" s="698"/>
      <c r="E34" s="236"/>
      <c r="F34" s="741"/>
      <c r="G34" s="741"/>
      <c r="H34" s="242"/>
      <c r="R34" s="423"/>
    </row>
    <row r="35" spans="2:18" ht="15.75" customHeight="1" x14ac:dyDescent="0.25">
      <c r="B35" s="717" t="s">
        <v>150</v>
      </c>
      <c r="C35" s="718"/>
      <c r="D35" s="718"/>
      <c r="E35" s="718"/>
      <c r="F35" s="718"/>
      <c r="G35" s="718"/>
      <c r="H35" s="719"/>
    </row>
    <row r="36" spans="2:18" ht="15.75" customHeight="1" x14ac:dyDescent="0.25">
      <c r="B36" s="717"/>
      <c r="C36" s="718"/>
      <c r="D36" s="718"/>
      <c r="E36" s="718"/>
      <c r="F36" s="718"/>
      <c r="G36" s="718"/>
      <c r="H36" s="719"/>
    </row>
    <row r="37" spans="2:18" ht="15.75" customHeight="1" x14ac:dyDescent="0.25">
      <c r="B37" s="717"/>
      <c r="C37" s="718"/>
      <c r="D37" s="718"/>
      <c r="E37" s="718"/>
      <c r="F37" s="718"/>
      <c r="G37" s="718"/>
      <c r="H37" s="719"/>
    </row>
    <row r="38" spans="2:18" ht="9.9" customHeight="1" x14ac:dyDescent="0.25">
      <c r="B38" s="742"/>
      <c r="C38" s="743"/>
      <c r="D38" s="743"/>
      <c r="E38" s="743"/>
      <c r="F38" s="743"/>
      <c r="G38" s="743"/>
      <c r="H38" s="744"/>
    </row>
    <row r="39" spans="2:18" ht="115.5" customHeight="1" x14ac:dyDescent="0.25">
      <c r="B39" s="745"/>
      <c r="C39" s="720"/>
      <c r="D39" s="720"/>
      <c r="E39" s="720"/>
      <c r="F39" s="720"/>
      <c r="G39" s="720"/>
      <c r="H39" s="721"/>
    </row>
    <row r="40" spans="2:18" ht="18.75" customHeight="1" x14ac:dyDescent="0.25">
      <c r="B40" s="224" t="s">
        <v>151</v>
      </c>
      <c r="C40" s="434"/>
      <c r="D40" s="434"/>
      <c r="E40" s="434"/>
      <c r="F40" s="434"/>
      <c r="G40" s="434"/>
      <c r="H40" s="435"/>
    </row>
    <row r="41" spans="2:18" ht="17.25" customHeight="1" x14ac:dyDescent="0.25">
      <c r="B41" s="735" t="s">
        <v>152</v>
      </c>
      <c r="C41" s="736"/>
      <c r="D41" s="736"/>
      <c r="E41" s="736"/>
      <c r="F41" s="736"/>
      <c r="G41" s="434"/>
      <c r="H41" s="435"/>
    </row>
    <row r="42" spans="2:18" ht="11.15" customHeight="1" x14ac:dyDescent="0.25">
      <c r="B42" s="737"/>
      <c r="C42" s="738"/>
      <c r="D42" s="738"/>
      <c r="E42" s="738"/>
      <c r="F42" s="738"/>
      <c r="G42" s="434"/>
      <c r="H42" s="435"/>
    </row>
    <row r="43" spans="2:18" ht="115.5" customHeight="1" x14ac:dyDescent="0.25">
      <c r="B43" s="745"/>
      <c r="C43" s="720"/>
      <c r="D43" s="720"/>
      <c r="E43" s="720"/>
      <c r="F43" s="720"/>
      <c r="G43" s="720"/>
      <c r="H43" s="721"/>
    </row>
    <row r="44" spans="2:18" x14ac:dyDescent="0.25">
      <c r="B44" s="224" t="s">
        <v>153</v>
      </c>
      <c r="C44" s="212"/>
      <c r="D44" s="212"/>
      <c r="E44" s="212"/>
      <c r="F44" s="212"/>
      <c r="G44" s="212"/>
      <c r="H44" s="223"/>
    </row>
    <row r="45" spans="2:18" ht="42" customHeight="1" x14ac:dyDescent="0.25">
      <c r="B45" s="742" t="s">
        <v>154</v>
      </c>
      <c r="C45" s="743"/>
      <c r="D45" s="743"/>
      <c r="E45" s="743"/>
      <c r="F45" s="743"/>
      <c r="G45" s="743"/>
      <c r="H45" s="744"/>
    </row>
    <row r="46" spans="2:18" ht="108" customHeight="1" x14ac:dyDescent="0.25">
      <c r="B46" s="707"/>
      <c r="C46" s="708"/>
      <c r="D46" s="708"/>
      <c r="E46" s="708"/>
      <c r="F46" s="708"/>
      <c r="G46" s="708"/>
      <c r="H46" s="709"/>
    </row>
    <row r="47" spans="2:18" ht="2.25" customHeight="1" x14ac:dyDescent="0.25">
      <c r="B47" s="224"/>
      <c r="C47" s="212"/>
      <c r="D47" s="212"/>
      <c r="E47" s="212"/>
      <c r="F47" s="212"/>
      <c r="G47" s="212"/>
      <c r="H47" s="223"/>
    </row>
    <row r="48" spans="2:18" x14ac:dyDescent="0.25">
      <c r="B48" s="733" t="s">
        <v>155</v>
      </c>
      <c r="C48" s="734"/>
      <c r="D48" s="237"/>
      <c r="E48" s="237"/>
      <c r="F48" s="237"/>
      <c r="G48" s="212"/>
      <c r="H48" s="223"/>
    </row>
    <row r="49" spans="2:17" ht="59.15" customHeight="1" x14ac:dyDescent="0.25">
      <c r="B49" s="722" t="s">
        <v>156</v>
      </c>
      <c r="C49" s="723"/>
      <c r="D49" s="723"/>
      <c r="E49" s="723"/>
      <c r="F49" s="723"/>
      <c r="G49" s="723"/>
      <c r="H49" s="724"/>
    </row>
    <row r="50" spans="2:17" ht="108" customHeight="1" x14ac:dyDescent="0.25">
      <c r="B50" s="691"/>
      <c r="C50" s="692"/>
      <c r="D50" s="692"/>
      <c r="E50" s="692"/>
      <c r="F50" s="692"/>
      <c r="G50" s="692"/>
      <c r="H50" s="693"/>
    </row>
    <row r="51" spans="2:17" ht="8.25" customHeight="1" x14ac:dyDescent="0.25">
      <c r="B51" s="224"/>
      <c r="C51" s="212"/>
      <c r="D51" s="212"/>
      <c r="E51" s="212"/>
      <c r="F51" s="212"/>
      <c r="G51" s="212"/>
      <c r="H51" s="223"/>
    </row>
    <row r="52" spans="2:17" x14ac:dyDescent="0.25">
      <c r="B52" s="224" t="s">
        <v>157</v>
      </c>
      <c r="C52" s="212"/>
      <c r="D52" s="212"/>
      <c r="E52" s="212"/>
      <c r="F52" s="212"/>
      <c r="G52" s="212"/>
      <c r="H52" s="223"/>
    </row>
    <row r="53" spans="2:17" ht="31.5" customHeight="1" x14ac:dyDescent="0.25">
      <c r="B53" s="704" t="s">
        <v>158</v>
      </c>
      <c r="C53" s="705"/>
      <c r="D53" s="705"/>
      <c r="E53" s="705"/>
      <c r="F53" s="705"/>
      <c r="G53" s="705"/>
      <c r="H53" s="706"/>
    </row>
    <row r="54" spans="2:17" ht="108" customHeight="1" x14ac:dyDescent="0.25">
      <c r="B54" s="707"/>
      <c r="C54" s="708"/>
      <c r="D54" s="708"/>
      <c r="E54" s="708"/>
      <c r="F54" s="708"/>
      <c r="G54" s="708"/>
      <c r="H54" s="709"/>
    </row>
    <row r="55" spans="2:17" ht="9" customHeight="1" x14ac:dyDescent="0.25">
      <c r="B55" s="224"/>
      <c r="C55" s="212"/>
      <c r="D55" s="212"/>
      <c r="E55" s="212"/>
      <c r="F55" s="212"/>
      <c r="G55" s="212"/>
      <c r="H55" s="223"/>
    </row>
    <row r="56" spans="2:17" x14ac:dyDescent="0.25">
      <c r="B56" s="224" t="s">
        <v>159</v>
      </c>
      <c r="C56" s="212"/>
      <c r="D56" s="212"/>
      <c r="E56" s="212"/>
      <c r="F56" s="212"/>
      <c r="G56" s="212"/>
      <c r="H56" s="223"/>
    </row>
    <row r="57" spans="2:17" ht="84" customHeight="1" x14ac:dyDescent="0.25">
      <c r="B57" s="704" t="s">
        <v>160</v>
      </c>
      <c r="C57" s="705"/>
      <c r="D57" s="705"/>
      <c r="E57" s="705"/>
      <c r="F57" s="705"/>
      <c r="G57" s="705"/>
      <c r="H57" s="706"/>
    </row>
    <row r="58" spans="2:17" ht="32.25" customHeight="1" x14ac:dyDescent="0.25">
      <c r="B58" s="238" t="s">
        <v>161</v>
      </c>
      <c r="C58" s="202" t="s">
        <v>162</v>
      </c>
      <c r="D58" s="731" t="s">
        <v>163</v>
      </c>
      <c r="E58" s="731"/>
      <c r="F58" s="731"/>
      <c r="G58" s="731"/>
      <c r="H58" s="732"/>
    </row>
    <row r="59" spans="2:17" ht="39.9" customHeight="1" x14ac:dyDescent="0.25">
      <c r="B59" s="239"/>
      <c r="C59" s="192"/>
      <c r="D59" s="720"/>
      <c r="E59" s="720"/>
      <c r="F59" s="720"/>
      <c r="G59" s="720"/>
      <c r="H59" s="721"/>
      <c r="Q59" s="39" t="s">
        <v>164</v>
      </c>
    </row>
    <row r="60" spans="2:17" ht="39.9" customHeight="1" x14ac:dyDescent="0.25">
      <c r="B60" s="427"/>
      <c r="C60" s="192"/>
      <c r="D60" s="720"/>
      <c r="E60" s="720"/>
      <c r="F60" s="720"/>
      <c r="G60" s="720"/>
      <c r="H60" s="721"/>
      <c r="Q60" s="39" t="s">
        <v>165</v>
      </c>
    </row>
    <row r="61" spans="2:17" ht="39.9" customHeight="1" x14ac:dyDescent="0.25">
      <c r="B61" s="427"/>
      <c r="C61" s="192"/>
      <c r="D61" s="720"/>
      <c r="E61" s="720"/>
      <c r="F61" s="720"/>
      <c r="G61" s="720"/>
      <c r="H61" s="721"/>
      <c r="Q61" s="39" t="s">
        <v>166</v>
      </c>
    </row>
    <row r="62" spans="2:17" ht="39.9" customHeight="1" x14ac:dyDescent="0.25">
      <c r="B62" s="427"/>
      <c r="C62" s="192"/>
      <c r="D62" s="720"/>
      <c r="E62" s="720"/>
      <c r="F62" s="720"/>
      <c r="G62" s="720"/>
      <c r="H62" s="721"/>
    </row>
    <row r="63" spans="2:17" ht="39.9" customHeight="1" x14ac:dyDescent="0.25">
      <c r="B63" s="427"/>
      <c r="C63" s="192"/>
      <c r="D63" s="720"/>
      <c r="E63" s="720"/>
      <c r="F63" s="720"/>
      <c r="G63" s="720"/>
      <c r="H63" s="721"/>
    </row>
    <row r="64" spans="2:17" ht="39.9" customHeight="1" x14ac:dyDescent="0.25">
      <c r="B64" s="427"/>
      <c r="C64" s="192"/>
      <c r="D64" s="720"/>
      <c r="E64" s="720"/>
      <c r="F64" s="720"/>
      <c r="G64" s="720"/>
      <c r="H64" s="721"/>
    </row>
    <row r="65" spans="2:8" ht="39.9" customHeight="1" x14ac:dyDescent="0.25">
      <c r="B65" s="427"/>
      <c r="C65" s="192"/>
      <c r="D65" s="720"/>
      <c r="E65" s="720"/>
      <c r="F65" s="720"/>
      <c r="G65" s="720"/>
      <c r="H65" s="721"/>
    </row>
    <row r="66" spans="2:8" ht="39.9" customHeight="1" x14ac:dyDescent="0.25">
      <c r="B66" s="427"/>
      <c r="C66" s="192"/>
      <c r="D66" s="720"/>
      <c r="E66" s="720"/>
      <c r="F66" s="720"/>
      <c r="G66" s="720"/>
      <c r="H66" s="721"/>
    </row>
    <row r="67" spans="2:8" x14ac:dyDescent="0.25">
      <c r="B67" s="224" t="s">
        <v>167</v>
      </c>
      <c r="C67" s="212"/>
      <c r="D67" s="212"/>
      <c r="E67" s="212"/>
      <c r="F67" s="212"/>
      <c r="G67" s="212"/>
      <c r="H67" s="223"/>
    </row>
    <row r="68" spans="2:8" ht="60" customHeight="1" x14ac:dyDescent="0.25">
      <c r="B68" s="704" t="s">
        <v>168</v>
      </c>
      <c r="C68" s="705"/>
      <c r="D68" s="705"/>
      <c r="E68" s="705"/>
      <c r="F68" s="705"/>
      <c r="G68" s="705"/>
      <c r="H68" s="706"/>
    </row>
    <row r="69" spans="2:8" ht="108" customHeight="1" x14ac:dyDescent="0.25">
      <c r="B69" s="707"/>
      <c r="C69" s="708"/>
      <c r="D69" s="708"/>
      <c r="E69" s="708"/>
      <c r="F69" s="708"/>
      <c r="G69" s="708"/>
      <c r="H69" s="709"/>
    </row>
    <row r="70" spans="2:8" ht="6.75" customHeight="1" x14ac:dyDescent="0.25">
      <c r="B70" s="224"/>
      <c r="C70" s="212"/>
      <c r="D70" s="212"/>
      <c r="E70" s="212"/>
      <c r="F70" s="212"/>
      <c r="G70" s="212"/>
      <c r="H70" s="223"/>
    </row>
    <row r="71" spans="2:8" ht="16" thickBot="1" x14ac:dyDescent="0.3">
      <c r="B71" s="224" t="s">
        <v>169</v>
      </c>
      <c r="C71" s="212"/>
      <c r="D71" s="212"/>
      <c r="E71" s="212"/>
      <c r="F71" s="212"/>
      <c r="G71" s="212"/>
      <c r="H71" s="223"/>
    </row>
    <row r="72" spans="2:8" ht="27.5" thickBot="1" x14ac:dyDescent="0.3">
      <c r="B72" s="337" t="s">
        <v>170</v>
      </c>
      <c r="C72" s="204" t="s">
        <v>171</v>
      </c>
      <c r="D72" s="205" t="s">
        <v>172</v>
      </c>
      <c r="E72" s="203" t="s">
        <v>173</v>
      </c>
      <c r="F72" s="204" t="s">
        <v>174</v>
      </c>
      <c r="G72" s="204" t="s">
        <v>175</v>
      </c>
      <c r="H72" s="223"/>
    </row>
    <row r="73" spans="2:8" x14ac:dyDescent="0.25">
      <c r="B73" s="710" t="s">
        <v>176</v>
      </c>
      <c r="C73" s="206" t="s">
        <v>177</v>
      </c>
      <c r="D73" s="193"/>
      <c r="E73" s="193"/>
      <c r="F73" s="194"/>
      <c r="G73" s="194"/>
      <c r="H73" s="223"/>
    </row>
    <row r="74" spans="2:8" x14ac:dyDescent="0.25">
      <c r="B74" s="711"/>
      <c r="C74" s="207" t="s">
        <v>178</v>
      </c>
      <c r="D74" s="195"/>
      <c r="E74" s="195"/>
      <c r="F74" s="194"/>
      <c r="G74" s="194"/>
      <c r="H74" s="223"/>
    </row>
    <row r="75" spans="2:8" x14ac:dyDescent="0.25">
      <c r="B75" s="711" t="s">
        <v>179</v>
      </c>
      <c r="C75" s="207" t="s">
        <v>180</v>
      </c>
      <c r="D75" s="193"/>
      <c r="E75" s="193"/>
      <c r="F75" s="194"/>
      <c r="G75" s="194"/>
      <c r="H75" s="223"/>
    </row>
    <row r="76" spans="2:8" x14ac:dyDescent="0.25">
      <c r="B76" s="711"/>
      <c r="C76" s="207" t="s">
        <v>181</v>
      </c>
      <c r="D76" s="195"/>
      <c r="E76" s="195"/>
      <c r="F76" s="194"/>
      <c r="G76" s="194"/>
      <c r="H76" s="223"/>
    </row>
    <row r="77" spans="2:8" x14ac:dyDescent="0.25">
      <c r="B77" s="711"/>
      <c r="C77" s="207" t="s">
        <v>182</v>
      </c>
      <c r="D77" s="193"/>
      <c r="E77" s="193"/>
      <c r="F77" s="194"/>
      <c r="G77" s="194"/>
      <c r="H77" s="223"/>
    </row>
    <row r="78" spans="2:8" x14ac:dyDescent="0.25">
      <c r="B78" s="711"/>
      <c r="C78" s="207" t="s">
        <v>183</v>
      </c>
      <c r="D78" s="195"/>
      <c r="E78" s="195"/>
      <c r="F78" s="194"/>
      <c r="G78" s="194"/>
      <c r="H78" s="223"/>
    </row>
    <row r="79" spans="2:8" x14ac:dyDescent="0.25">
      <c r="B79" s="429" t="s">
        <v>184</v>
      </c>
      <c r="C79" s="207" t="s">
        <v>185</v>
      </c>
      <c r="D79" s="193"/>
      <c r="E79" s="193"/>
      <c r="F79" s="194"/>
      <c r="G79" s="194"/>
      <c r="H79" s="223"/>
    </row>
    <row r="80" spans="2:8" ht="3.75" customHeight="1" x14ac:dyDescent="0.25">
      <c r="B80" s="338"/>
      <c r="C80" s="208"/>
      <c r="D80" s="209"/>
      <c r="E80" s="209"/>
      <c r="F80" s="210"/>
      <c r="G80" s="210"/>
      <c r="H80" s="223"/>
    </row>
    <row r="81" spans="2:8" x14ac:dyDescent="0.25">
      <c r="B81" s="340" t="s">
        <v>186</v>
      </c>
      <c r="C81" s="207" t="s">
        <v>187</v>
      </c>
      <c r="D81" s="193"/>
      <c r="E81" s="193"/>
      <c r="F81" s="194"/>
      <c r="G81" s="212"/>
      <c r="H81" s="223"/>
    </row>
    <row r="82" spans="2:8" x14ac:dyDescent="0.25">
      <c r="B82" s="340" t="s">
        <v>188</v>
      </c>
      <c r="C82" s="207" t="s">
        <v>189</v>
      </c>
      <c r="D82" s="195"/>
      <c r="E82" s="195"/>
      <c r="F82" s="194"/>
      <c r="G82" s="212"/>
      <c r="H82" s="223"/>
    </row>
    <row r="83" spans="2:8" x14ac:dyDescent="0.25">
      <c r="B83" s="341" t="s">
        <v>190</v>
      </c>
      <c r="C83" s="211" t="s">
        <v>191</v>
      </c>
      <c r="D83" s="214"/>
      <c r="E83" s="214"/>
      <c r="F83" s="215"/>
      <c r="G83" s="212"/>
      <c r="H83" s="223"/>
    </row>
    <row r="84" spans="2:8" x14ac:dyDescent="0.25">
      <c r="B84" s="712" t="s">
        <v>192</v>
      </c>
      <c r="C84" s="328" t="s">
        <v>193</v>
      </c>
      <c r="D84" s="334"/>
      <c r="E84" s="335"/>
      <c r="F84" s="336"/>
      <c r="G84" s="212"/>
      <c r="H84" s="223"/>
    </row>
    <row r="85" spans="2:8" x14ac:dyDescent="0.25">
      <c r="B85" s="712"/>
      <c r="C85" s="328" t="s">
        <v>194</v>
      </c>
      <c r="D85" s="329"/>
      <c r="E85" s="216"/>
      <c r="F85" s="330"/>
      <c r="G85" s="212"/>
      <c r="H85" s="223"/>
    </row>
    <row r="86" spans="2:8" x14ac:dyDescent="0.25">
      <c r="B86" s="712"/>
      <c r="C86" s="328" t="s">
        <v>195</v>
      </c>
      <c r="D86" s="329"/>
      <c r="E86" s="216"/>
      <c r="F86" s="330"/>
      <c r="G86" s="212"/>
      <c r="H86" s="223"/>
    </row>
    <row r="87" spans="2:8" x14ac:dyDescent="0.25">
      <c r="B87" s="712"/>
      <c r="C87" s="328" t="s">
        <v>196</v>
      </c>
      <c r="D87" s="329"/>
      <c r="E87" s="216"/>
      <c r="F87" s="330"/>
      <c r="G87" s="212"/>
      <c r="H87" s="223"/>
    </row>
    <row r="88" spans="2:8" ht="16" thickBot="1" x14ac:dyDescent="0.3">
      <c r="B88" s="713"/>
      <c r="C88" s="339" t="s">
        <v>197</v>
      </c>
      <c r="D88" s="331"/>
      <c r="E88" s="332"/>
      <c r="F88" s="333"/>
      <c r="G88" s="212"/>
      <c r="H88" s="223"/>
    </row>
    <row r="89" spans="2:8" x14ac:dyDescent="0.25">
      <c r="B89" s="224"/>
      <c r="C89" s="212"/>
      <c r="D89" s="212"/>
      <c r="E89" s="212"/>
      <c r="F89" s="213">
        <f>SUM(F73:F88)</f>
        <v>0</v>
      </c>
      <c r="G89" s="212"/>
      <c r="H89" s="223"/>
    </row>
    <row r="90" spans="2:8" ht="7.5" customHeight="1" x14ac:dyDescent="0.3">
      <c r="B90" s="240"/>
      <c r="C90" s="196"/>
      <c r="D90" s="196"/>
      <c r="E90" s="196"/>
      <c r="F90" s="196"/>
      <c r="G90" s="196"/>
      <c r="H90" s="221"/>
    </row>
    <row r="91" spans="2:8" x14ac:dyDescent="0.25">
      <c r="B91" s="224" t="s">
        <v>198</v>
      </c>
      <c r="C91" s="212"/>
      <c r="D91" s="212"/>
      <c r="E91" s="212"/>
      <c r="F91" s="212"/>
      <c r="G91" s="212"/>
      <c r="H91" s="223"/>
    </row>
    <row r="92" spans="2:8" ht="15.75" customHeight="1" x14ac:dyDescent="0.3">
      <c r="B92" s="714" t="s">
        <v>199</v>
      </c>
      <c r="C92" s="715"/>
      <c r="D92" s="715"/>
      <c r="E92" s="715"/>
      <c r="F92" s="715"/>
      <c r="G92" s="715"/>
      <c r="H92" s="716"/>
    </row>
    <row r="93" spans="2:8" ht="15.75" customHeight="1" x14ac:dyDescent="0.3">
      <c r="B93" s="491" t="s">
        <v>200</v>
      </c>
      <c r="C93" s="436"/>
      <c r="D93" s="436"/>
      <c r="E93" s="436"/>
      <c r="F93" s="436"/>
      <c r="G93" s="436"/>
      <c r="H93" s="437"/>
    </row>
    <row r="94" spans="2:8" ht="12.65" customHeight="1" x14ac:dyDescent="0.3">
      <c r="B94" s="728" t="s">
        <v>201</v>
      </c>
      <c r="C94" s="729"/>
      <c r="D94" s="729"/>
      <c r="E94" s="729"/>
      <c r="F94" s="729"/>
      <c r="G94" s="729"/>
      <c r="H94" s="730"/>
    </row>
    <row r="95" spans="2:8" ht="15.75" customHeight="1" x14ac:dyDescent="0.3">
      <c r="B95" s="491" t="s">
        <v>202</v>
      </c>
      <c r="C95" s="241"/>
      <c r="D95" s="430"/>
      <c r="E95" s="430"/>
      <c r="F95" s="430"/>
      <c r="G95" s="430"/>
      <c r="H95" s="431"/>
    </row>
    <row r="96" spans="2:8" ht="16" thickBot="1" x14ac:dyDescent="0.3">
      <c r="B96" s="227"/>
      <c r="C96" s="242"/>
      <c r="D96" s="243"/>
      <c r="E96" s="244"/>
      <c r="F96" s="242"/>
      <c r="G96" s="702" t="str">
        <f ca="1">"© Salix "&amp;YEAR(NOW())</f>
        <v>© Salix 2023</v>
      </c>
      <c r="H96" s="703"/>
    </row>
    <row r="97" spans="2:8" ht="16" thickBot="1" x14ac:dyDescent="0.35">
      <c r="B97" s="297"/>
      <c r="C97" s="298"/>
      <c r="D97" s="298"/>
      <c r="E97" s="298"/>
      <c r="F97" s="298"/>
      <c r="G97" s="298"/>
      <c r="H97" s="299"/>
    </row>
  </sheetData>
  <mergeCells count="54">
    <mergeCell ref="C19:D19"/>
    <mergeCell ref="C20:D20"/>
    <mergeCell ref="F16:G16"/>
    <mergeCell ref="F18:G18"/>
    <mergeCell ref="F26:G26"/>
    <mergeCell ref="B6:H6"/>
    <mergeCell ref="C9:H9"/>
    <mergeCell ref="C11:H11"/>
    <mergeCell ref="C16:D16"/>
    <mergeCell ref="C17:D17"/>
    <mergeCell ref="B46:H46"/>
    <mergeCell ref="B48:C48"/>
    <mergeCell ref="B41:F42"/>
    <mergeCell ref="F14:G14"/>
    <mergeCell ref="F15:G15"/>
    <mergeCell ref="F22:G22"/>
    <mergeCell ref="F24:G24"/>
    <mergeCell ref="F34:G34"/>
    <mergeCell ref="F33:G33"/>
    <mergeCell ref="B45:H45"/>
    <mergeCell ref="B34:D34"/>
    <mergeCell ref="B35:H38"/>
    <mergeCell ref="B39:H39"/>
    <mergeCell ref="B43:H43"/>
    <mergeCell ref="C21:D21"/>
    <mergeCell ref="C18:D18"/>
    <mergeCell ref="B94:H94"/>
    <mergeCell ref="D66:H66"/>
    <mergeCell ref="B53:H53"/>
    <mergeCell ref="B54:H54"/>
    <mergeCell ref="B57:H57"/>
    <mergeCell ref="D58:H58"/>
    <mergeCell ref="D60:H60"/>
    <mergeCell ref="D61:H61"/>
    <mergeCell ref="D62:H62"/>
    <mergeCell ref="D63:H63"/>
    <mergeCell ref="D59:H59"/>
    <mergeCell ref="D65:H65"/>
    <mergeCell ref="B50:H50"/>
    <mergeCell ref="B31:H31"/>
    <mergeCell ref="B28:H28"/>
    <mergeCell ref="F20:G20"/>
    <mergeCell ref="G96:H96"/>
    <mergeCell ref="B68:H68"/>
    <mergeCell ref="B69:H69"/>
    <mergeCell ref="B73:B74"/>
    <mergeCell ref="B75:B78"/>
    <mergeCell ref="B84:B88"/>
    <mergeCell ref="B92:H92"/>
    <mergeCell ref="B29:H30"/>
    <mergeCell ref="D64:H64"/>
    <mergeCell ref="B49:H49"/>
    <mergeCell ref="C22:D22"/>
    <mergeCell ref="C23:D23"/>
  </mergeCells>
  <conditionalFormatting sqref="C59:C66">
    <cfRule type="containsText" dxfId="54" priority="1" operator="containsText" text="High">
      <formula>NOT(ISERROR(SEARCH("High",C59)))</formula>
    </cfRule>
    <cfRule type="containsText" dxfId="53" priority="2" operator="containsText" text="Minor">
      <formula>NOT(ISERROR(SEARCH("Minor",C59)))</formula>
    </cfRule>
    <cfRule type="containsText" dxfId="52" priority="3" operator="containsText" text="Moderate">
      <formula>NOT(ISERROR(SEARCH("Moderate",C59)))</formula>
    </cfRule>
    <cfRule type="containsText" dxfId="51"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hyperlinks>
    <hyperlink ref="B93" r:id="rId1" xr:uid="{5AAF83A7-E14F-408A-8A65-13B1E82FA33C}"/>
    <hyperlink ref="B95" r:id="rId2" display="technical@salixfinance.co.uk" xr:uid="{9E50BF21-9F81-4766-9A7A-CEF490D73976}"/>
  </hyperlinks>
  <pageMargins left="0.7" right="0.7" top="0.75" bottom="0.75" header="0.3" footer="0.3"/>
  <pageSetup paperSize="8" scale="75" fitToHeight="0" orientation="portrait" horizontalDpi="4294967294" r:id="rId3"/>
  <rowBreaks count="1" manualBreakCount="1">
    <brk id="54" min="1" max="7" man="1"/>
  </rowBreaks>
  <colBreaks count="1" manualBreakCount="1">
    <brk id="8" min="1" max="48"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F4FFF5"/>
    <pageSetUpPr fitToPage="1"/>
  </sheetPr>
  <dimension ref="A1:AH143"/>
  <sheetViews>
    <sheetView showGridLines="0" topLeftCell="A8" zoomScale="80" zoomScaleNormal="80" workbookViewId="0">
      <selection activeCell="E18" sqref="E18"/>
    </sheetView>
  </sheetViews>
  <sheetFormatPr defaultColWidth="9.453125" defaultRowHeight="27" customHeight="1" x14ac:dyDescent="0.5"/>
  <cols>
    <col min="1" max="1" width="3.54296875" style="492" customWidth="1"/>
    <col min="2" max="2" width="3.453125" style="492" customWidth="1"/>
    <col min="3" max="3" width="36.54296875" style="496" customWidth="1"/>
    <col min="4" max="4" width="64" style="495" customWidth="1"/>
    <col min="5" max="6" width="20.453125" style="495" customWidth="1"/>
    <col min="7" max="7" width="20.453125" style="494" customWidth="1"/>
    <col min="8" max="8" width="3.54296875" style="493" customWidth="1"/>
    <col min="9" max="9" width="10.453125" style="493" customWidth="1"/>
    <col min="10" max="10" width="12.6328125" style="492" customWidth="1"/>
    <col min="11" max="11" width="14.54296875" style="492" customWidth="1"/>
    <col min="12" max="12" width="18.08984375" style="492" customWidth="1"/>
    <col min="13" max="13" width="28.6328125" style="492" customWidth="1"/>
    <col min="14" max="14" width="33.453125" style="492" customWidth="1"/>
    <col min="15" max="15" width="15.90625" style="492" hidden="1" customWidth="1"/>
    <col min="16" max="16" width="0" style="492" hidden="1" customWidth="1"/>
    <col min="17" max="16384" width="9.453125" style="492"/>
  </cols>
  <sheetData>
    <row r="1" spans="1:34" ht="16.399999999999999" customHeight="1" x14ac:dyDescent="0.5">
      <c r="A1" s="497"/>
      <c r="B1" s="497"/>
      <c r="C1" s="582"/>
      <c r="D1" s="581"/>
      <c r="E1" s="581"/>
      <c r="F1" s="581"/>
      <c r="G1" s="580"/>
      <c r="H1" s="576"/>
      <c r="I1" s="576"/>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row>
    <row r="2" spans="1:34" ht="17.149999999999999" customHeight="1" x14ac:dyDescent="0.5">
      <c r="A2" s="497"/>
      <c r="B2" s="498"/>
      <c r="C2" s="579"/>
      <c r="D2" s="579"/>
      <c r="E2" s="579"/>
      <c r="F2" s="579"/>
      <c r="G2" s="578"/>
      <c r="H2" s="577"/>
      <c r="I2" s="576"/>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row>
    <row r="3" spans="1:34" ht="35.15" customHeight="1" x14ac:dyDescent="0.5">
      <c r="A3" s="497"/>
      <c r="B3" s="498"/>
      <c r="C3" s="757" t="s">
        <v>203</v>
      </c>
      <c r="D3" s="757"/>
      <c r="E3" s="610"/>
      <c r="F3" s="610"/>
      <c r="G3" s="575"/>
      <c r="H3" s="498"/>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row>
    <row r="4" spans="1:34" ht="46.4" customHeight="1" x14ac:dyDescent="0.5">
      <c r="A4" s="497"/>
      <c r="B4" s="498"/>
      <c r="C4" s="758"/>
      <c r="D4" s="758"/>
      <c r="E4" s="611"/>
      <c r="F4" s="611"/>
      <c r="G4" s="574"/>
      <c r="H4" s="498"/>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row>
    <row r="5" spans="1:34" ht="44.9" customHeight="1" thickBot="1" x14ac:dyDescent="0.55000000000000004">
      <c r="A5" s="497"/>
      <c r="B5" s="498"/>
      <c r="C5" s="759" t="s">
        <v>204</v>
      </c>
      <c r="D5" s="759"/>
      <c r="E5" s="759"/>
      <c r="F5" s="759"/>
      <c r="G5" s="759"/>
      <c r="H5" s="498"/>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row>
    <row r="6" spans="1:34" s="571" customFormat="1" ht="30" customHeight="1" thickBot="1" x14ac:dyDescent="0.55000000000000004">
      <c r="A6" s="559"/>
      <c r="B6" s="573"/>
      <c r="C6" s="554" t="s">
        <v>47</v>
      </c>
      <c r="D6" s="572" t="s">
        <v>205</v>
      </c>
      <c r="E6" s="552" t="s">
        <v>206</v>
      </c>
      <c r="F6" s="552" t="s">
        <v>207</v>
      </c>
      <c r="G6" s="551" t="s">
        <v>208</v>
      </c>
      <c r="H6" s="561"/>
      <c r="I6" s="560"/>
      <c r="J6" s="761" t="s">
        <v>209</v>
      </c>
      <c r="K6" s="761"/>
      <c r="L6" s="761"/>
      <c r="M6" s="761"/>
      <c r="N6" s="761"/>
      <c r="O6" s="497"/>
      <c r="P6" s="497"/>
      <c r="Q6" s="497"/>
      <c r="R6" s="497"/>
      <c r="S6" s="559"/>
      <c r="T6" s="559"/>
      <c r="U6" s="559"/>
      <c r="V6" s="559"/>
      <c r="W6" s="559"/>
      <c r="X6" s="559"/>
      <c r="Y6" s="559"/>
      <c r="Z6" s="559"/>
      <c r="AA6" s="559"/>
      <c r="AB6" s="559"/>
      <c r="AC6" s="559"/>
      <c r="AD6" s="559"/>
      <c r="AE6" s="559"/>
      <c r="AF6" s="559"/>
      <c r="AG6" s="559"/>
      <c r="AH6" s="559"/>
    </row>
    <row r="7" spans="1:34" ht="27" customHeight="1" x14ac:dyDescent="0.5">
      <c r="A7" s="497"/>
      <c r="B7" s="498"/>
      <c r="C7" s="515" t="s">
        <v>210</v>
      </c>
      <c r="D7" s="612" t="s">
        <v>211</v>
      </c>
      <c r="E7" s="513" t="s">
        <v>212</v>
      </c>
      <c r="F7" s="570"/>
      <c r="G7" s="512">
        <v>20</v>
      </c>
      <c r="H7" s="510"/>
      <c r="I7" s="509"/>
      <c r="J7" s="760" t="s">
        <v>213</v>
      </c>
      <c r="K7" s="760"/>
      <c r="L7" s="760"/>
      <c r="M7" s="760"/>
      <c r="N7" s="760"/>
      <c r="O7" s="497"/>
      <c r="P7" s="497"/>
      <c r="Q7" s="497"/>
      <c r="R7" s="497"/>
      <c r="S7" s="497"/>
      <c r="T7" s="497"/>
      <c r="U7" s="497"/>
      <c r="V7" s="497"/>
      <c r="W7" s="497"/>
      <c r="X7" s="497"/>
      <c r="Y7" s="497"/>
      <c r="Z7" s="497"/>
      <c r="AA7" s="497"/>
      <c r="AB7" s="497"/>
      <c r="AC7" s="497"/>
      <c r="AD7" s="497"/>
      <c r="AE7" s="497"/>
      <c r="AF7" s="497"/>
      <c r="AG7" s="497"/>
      <c r="AH7" s="497"/>
    </row>
    <row r="8" spans="1:34" ht="27" customHeight="1" x14ac:dyDescent="0.5">
      <c r="A8" s="497"/>
      <c r="B8" s="498"/>
      <c r="C8" s="520"/>
      <c r="D8" s="612" t="s">
        <v>214</v>
      </c>
      <c r="E8" s="518" t="s">
        <v>212</v>
      </c>
      <c r="F8" s="569"/>
      <c r="G8" s="517">
        <v>20</v>
      </c>
      <c r="H8" s="510"/>
      <c r="I8" s="509"/>
      <c r="J8" s="760"/>
      <c r="K8" s="760"/>
      <c r="L8" s="760"/>
      <c r="M8" s="760"/>
      <c r="N8" s="760"/>
      <c r="O8" s="497"/>
      <c r="P8" s="497"/>
      <c r="Q8" s="497"/>
      <c r="R8" s="497"/>
      <c r="S8" s="497"/>
      <c r="T8" s="497"/>
      <c r="U8" s="497"/>
      <c r="V8" s="497"/>
      <c r="W8" s="497"/>
      <c r="X8" s="497"/>
      <c r="Y8" s="497"/>
      <c r="Z8" s="497"/>
      <c r="AA8" s="497"/>
      <c r="AB8" s="497"/>
      <c r="AC8" s="497"/>
      <c r="AD8" s="497"/>
      <c r="AE8" s="497"/>
      <c r="AF8" s="497"/>
      <c r="AG8" s="497"/>
      <c r="AH8" s="497"/>
    </row>
    <row r="9" spans="1:34" ht="27" customHeight="1" x14ac:dyDescent="0.5">
      <c r="A9" s="497"/>
      <c r="B9" s="498"/>
      <c r="C9" s="511"/>
      <c r="D9" s="507" t="s">
        <v>215</v>
      </c>
      <c r="E9" s="506" t="s">
        <v>212</v>
      </c>
      <c r="F9" s="566"/>
      <c r="G9" s="505">
        <v>25</v>
      </c>
      <c r="H9" s="510"/>
      <c r="I9" s="509"/>
      <c r="J9" s="760"/>
      <c r="K9" s="760"/>
      <c r="L9" s="760"/>
      <c r="M9" s="760"/>
      <c r="N9" s="760"/>
      <c r="O9" s="497"/>
      <c r="P9" s="497"/>
      <c r="Q9" s="497"/>
      <c r="R9" s="497"/>
      <c r="S9" s="497"/>
      <c r="T9" s="497"/>
      <c r="U9" s="497"/>
      <c r="V9" s="497"/>
      <c r="W9" s="497"/>
      <c r="X9" s="497"/>
      <c r="Y9" s="497"/>
      <c r="Z9" s="497"/>
      <c r="AA9" s="497"/>
      <c r="AB9" s="497"/>
      <c r="AC9" s="497"/>
      <c r="AD9" s="497"/>
      <c r="AE9" s="497"/>
      <c r="AF9" s="497"/>
      <c r="AG9" s="497"/>
      <c r="AH9" s="497"/>
    </row>
    <row r="10" spans="1:34" ht="27" customHeight="1" x14ac:dyDescent="0.5">
      <c r="A10" s="497"/>
      <c r="B10" s="498"/>
      <c r="C10" s="511"/>
      <c r="D10" s="507" t="s">
        <v>216</v>
      </c>
      <c r="E10" s="506" t="s">
        <v>212</v>
      </c>
      <c r="F10" s="566"/>
      <c r="G10" s="505">
        <v>25</v>
      </c>
      <c r="H10" s="510"/>
      <c r="I10" s="509"/>
      <c r="J10" s="760"/>
      <c r="K10" s="760"/>
      <c r="L10" s="760"/>
      <c r="M10" s="760"/>
      <c r="N10" s="760"/>
      <c r="O10" s="497"/>
      <c r="P10" s="497"/>
      <c r="Q10" s="497"/>
      <c r="R10" s="497"/>
      <c r="S10" s="497"/>
      <c r="T10" s="497"/>
      <c r="U10" s="497"/>
      <c r="V10" s="497"/>
      <c r="W10" s="497"/>
      <c r="X10" s="497"/>
      <c r="Y10" s="497"/>
      <c r="Z10" s="497"/>
      <c r="AA10" s="497"/>
      <c r="AB10" s="497"/>
      <c r="AC10" s="497"/>
      <c r="AD10" s="497"/>
      <c r="AE10" s="497"/>
      <c r="AF10" s="497"/>
      <c r="AG10" s="497"/>
      <c r="AH10" s="497"/>
    </row>
    <row r="11" spans="1:34" s="564" customFormat="1" ht="27" customHeight="1" x14ac:dyDescent="0.5">
      <c r="A11" s="568"/>
      <c r="B11" s="567"/>
      <c r="C11" s="511"/>
      <c r="D11" s="507" t="s">
        <v>217</v>
      </c>
      <c r="E11" s="506" t="s">
        <v>212</v>
      </c>
      <c r="F11" s="566"/>
      <c r="G11" s="565">
        <v>30</v>
      </c>
      <c r="H11" s="510"/>
      <c r="I11" s="509"/>
      <c r="J11" s="760"/>
      <c r="K11" s="760"/>
      <c r="L11" s="760"/>
      <c r="M11" s="760"/>
      <c r="N11" s="760"/>
      <c r="O11" s="497"/>
      <c r="P11" s="497"/>
      <c r="Q11" s="497"/>
      <c r="R11" s="497"/>
      <c r="S11" s="497"/>
      <c r="T11" s="497"/>
      <c r="U11" s="497"/>
      <c r="V11" s="497"/>
      <c r="W11" s="497"/>
      <c r="X11" s="497"/>
      <c r="Y11" s="497"/>
      <c r="Z11" s="497"/>
      <c r="AA11" s="497"/>
      <c r="AB11" s="497"/>
      <c r="AC11" s="497"/>
      <c r="AD11" s="497"/>
      <c r="AE11" s="497"/>
      <c r="AF11" s="497"/>
      <c r="AG11" s="497"/>
      <c r="AH11" s="497"/>
    </row>
    <row r="12" spans="1:34" s="564" customFormat="1" ht="27" customHeight="1" x14ac:dyDescent="0.5">
      <c r="A12" s="568"/>
      <c r="B12" s="567"/>
      <c r="C12" s="549"/>
      <c r="D12" s="548" t="s">
        <v>218</v>
      </c>
      <c r="E12" s="536" t="s">
        <v>212</v>
      </c>
      <c r="F12" s="566"/>
      <c r="G12" s="565">
        <v>10</v>
      </c>
      <c r="H12" s="510"/>
      <c r="I12" s="509"/>
      <c r="J12" s="621"/>
      <c r="K12" s="621"/>
      <c r="L12" s="621"/>
      <c r="M12" s="621"/>
      <c r="N12" s="621"/>
      <c r="O12" s="497"/>
      <c r="P12" s="497"/>
      <c r="Q12" s="497"/>
      <c r="R12" s="497"/>
      <c r="S12" s="497"/>
      <c r="T12" s="497"/>
      <c r="U12" s="497"/>
      <c r="V12" s="497"/>
      <c r="W12" s="497"/>
      <c r="X12" s="497"/>
      <c r="Y12" s="497"/>
      <c r="Z12" s="497"/>
      <c r="AA12" s="497"/>
      <c r="AB12" s="497"/>
      <c r="AC12" s="497"/>
      <c r="AD12" s="497"/>
      <c r="AE12" s="497"/>
      <c r="AF12" s="497"/>
      <c r="AG12" s="497"/>
      <c r="AH12" s="497"/>
    </row>
    <row r="13" spans="1:34" s="558" customFormat="1" ht="27" customHeight="1" x14ac:dyDescent="0.5">
      <c r="A13" s="563"/>
      <c r="B13" s="562"/>
      <c r="C13" s="549"/>
      <c r="D13" s="548" t="s">
        <v>219</v>
      </c>
      <c r="E13" s="536" t="s">
        <v>212</v>
      </c>
      <c r="F13" s="557"/>
      <c r="G13" s="556">
        <v>12</v>
      </c>
      <c r="H13" s="561"/>
      <c r="I13" s="560"/>
      <c r="J13" s="620"/>
      <c r="K13" s="620"/>
      <c r="L13" s="620"/>
      <c r="M13" s="620"/>
      <c r="N13" s="620"/>
      <c r="O13" s="497"/>
      <c r="P13" s="497"/>
      <c r="Q13" s="497"/>
      <c r="R13" s="497"/>
      <c r="S13" s="497"/>
      <c r="T13" s="497"/>
      <c r="U13" s="559"/>
      <c r="V13" s="559"/>
      <c r="W13" s="559"/>
      <c r="X13" s="559"/>
      <c r="Y13" s="559"/>
      <c r="Z13" s="559"/>
      <c r="AA13" s="559"/>
      <c r="AB13" s="559"/>
      <c r="AC13" s="559"/>
      <c r="AD13" s="559"/>
      <c r="AE13" s="559"/>
      <c r="AF13" s="559"/>
      <c r="AG13" s="559"/>
      <c r="AH13" s="559"/>
    </row>
    <row r="14" spans="1:34" ht="27" customHeight="1" thickBot="1" x14ac:dyDescent="0.55000000000000004">
      <c r="A14" s="497"/>
      <c r="B14" s="498"/>
      <c r="C14" s="549"/>
      <c r="D14" s="548" t="s">
        <v>220</v>
      </c>
      <c r="E14" s="536" t="s">
        <v>212</v>
      </c>
      <c r="F14" s="557"/>
      <c r="G14" s="556">
        <v>25</v>
      </c>
      <c r="H14" s="510"/>
      <c r="I14" s="509"/>
      <c r="J14" s="620"/>
      <c r="K14" s="620"/>
      <c r="L14" s="620"/>
      <c r="M14" s="620"/>
      <c r="N14" s="620"/>
      <c r="O14" s="497"/>
      <c r="P14" s="497"/>
      <c r="Q14" s="497"/>
      <c r="R14" s="497"/>
      <c r="S14" s="497"/>
      <c r="T14" s="497"/>
      <c r="U14" s="497"/>
      <c r="V14" s="497"/>
      <c r="W14" s="497"/>
      <c r="X14" s="497"/>
      <c r="Y14" s="497"/>
      <c r="Z14" s="497"/>
      <c r="AA14" s="497"/>
      <c r="AB14" s="497"/>
      <c r="AC14" s="497"/>
      <c r="AD14" s="497"/>
      <c r="AE14" s="497"/>
      <c r="AF14" s="497"/>
      <c r="AG14" s="497"/>
      <c r="AH14" s="497"/>
    </row>
    <row r="15" spans="1:34" ht="27" customHeight="1" thickBot="1" x14ac:dyDescent="0.55000000000000004">
      <c r="A15" s="497"/>
      <c r="B15" s="498"/>
      <c r="C15" s="549"/>
      <c r="D15" s="501" t="s">
        <v>221</v>
      </c>
      <c r="E15" s="500" t="s">
        <v>212</v>
      </c>
      <c r="F15" s="555"/>
      <c r="G15" s="525">
        <v>20</v>
      </c>
      <c r="H15" s="510"/>
      <c r="I15" s="509"/>
      <c r="J15" s="619" t="s">
        <v>222</v>
      </c>
      <c r="K15" s="618"/>
      <c r="L15" s="618"/>
      <c r="M15" s="618"/>
      <c r="N15" s="617"/>
      <c r="O15" s="497"/>
      <c r="P15" s="497"/>
      <c r="Q15" s="497"/>
      <c r="R15" s="497"/>
      <c r="S15" s="497"/>
      <c r="T15" s="497"/>
      <c r="U15" s="497"/>
      <c r="V15" s="497"/>
      <c r="W15" s="497"/>
      <c r="X15" s="497"/>
      <c r="Y15" s="497"/>
      <c r="Z15" s="497"/>
      <c r="AA15" s="497"/>
      <c r="AB15" s="497"/>
      <c r="AC15" s="497"/>
      <c r="AD15" s="497"/>
      <c r="AE15" s="497"/>
      <c r="AF15" s="497"/>
      <c r="AG15" s="497"/>
      <c r="AH15" s="497"/>
    </row>
    <row r="16" spans="1:34" ht="27" customHeight="1" thickBot="1" x14ac:dyDescent="0.55000000000000004">
      <c r="A16" s="497"/>
      <c r="B16" s="498"/>
      <c r="C16" s="554" t="s">
        <v>47</v>
      </c>
      <c r="D16" s="553" t="s">
        <v>205</v>
      </c>
      <c r="E16" s="552" t="s">
        <v>206</v>
      </c>
      <c r="F16" s="552" t="s">
        <v>207</v>
      </c>
      <c r="G16" s="551" t="s">
        <v>223</v>
      </c>
      <c r="H16" s="510"/>
      <c r="I16" s="509"/>
      <c r="J16" s="616" t="s">
        <v>224</v>
      </c>
      <c r="K16" s="615" t="s">
        <v>225</v>
      </c>
      <c r="L16" s="614" t="s">
        <v>226</v>
      </c>
      <c r="M16" s="614"/>
      <c r="N16" s="613"/>
      <c r="O16" s="599" t="s">
        <v>227</v>
      </c>
      <c r="P16" s="600"/>
      <c r="Q16" s="497"/>
      <c r="R16" s="497"/>
      <c r="S16" s="497"/>
      <c r="T16" s="497"/>
      <c r="U16" s="497"/>
      <c r="V16" s="497"/>
      <c r="W16" s="497"/>
      <c r="X16" s="497"/>
      <c r="Y16" s="497"/>
      <c r="Z16" s="497"/>
      <c r="AA16" s="497"/>
      <c r="AB16" s="497"/>
      <c r="AC16" s="497"/>
      <c r="AD16" s="497"/>
      <c r="AE16" s="497"/>
      <c r="AF16" s="497"/>
      <c r="AG16" s="497"/>
      <c r="AH16" s="497"/>
    </row>
    <row r="17" spans="1:34" ht="27" customHeight="1" x14ac:dyDescent="0.5">
      <c r="A17" s="497"/>
      <c r="B17" s="498"/>
      <c r="C17" s="550" t="s">
        <v>228</v>
      </c>
      <c r="D17" s="514" t="s">
        <v>229</v>
      </c>
      <c r="E17" s="513" t="s">
        <v>212</v>
      </c>
      <c r="F17" s="513" t="s">
        <v>212</v>
      </c>
      <c r="G17" s="512">
        <v>6.84</v>
      </c>
      <c r="H17" s="510"/>
      <c r="I17" s="509"/>
      <c r="J17" s="276" t="s">
        <v>230</v>
      </c>
      <c r="K17" s="277">
        <v>0.23111999999999999</v>
      </c>
      <c r="L17" s="287">
        <v>44377</v>
      </c>
      <c r="M17" s="288" t="s">
        <v>231</v>
      </c>
      <c r="N17" s="289"/>
      <c r="O17" s="601">
        <v>0.44932</v>
      </c>
      <c r="P17" s="600" t="s">
        <v>232</v>
      </c>
      <c r="Q17" s="497"/>
      <c r="R17" s="497"/>
      <c r="S17" s="497"/>
      <c r="T17" s="497"/>
      <c r="U17" s="497"/>
      <c r="V17" s="497"/>
      <c r="W17" s="497"/>
      <c r="X17" s="497"/>
      <c r="Y17" s="497"/>
      <c r="Z17" s="497"/>
      <c r="AA17" s="497"/>
      <c r="AB17" s="497"/>
      <c r="AC17" s="497"/>
      <c r="AD17" s="497"/>
      <c r="AE17" s="497"/>
      <c r="AF17" s="497"/>
      <c r="AG17" s="497"/>
      <c r="AH17" s="497"/>
    </row>
    <row r="18" spans="1:34" ht="27" customHeight="1" thickBot="1" x14ac:dyDescent="0.55000000000000004">
      <c r="A18" s="497"/>
      <c r="B18" s="498"/>
      <c r="C18" s="549"/>
      <c r="D18" s="548" t="s">
        <v>233</v>
      </c>
      <c r="E18" s="545" t="s">
        <v>212</v>
      </c>
      <c r="F18" s="536" t="s">
        <v>212</v>
      </c>
      <c r="G18" s="547">
        <v>8.4208754827908177</v>
      </c>
      <c r="H18" s="510"/>
      <c r="I18" s="509"/>
      <c r="J18" s="278" t="s">
        <v>234</v>
      </c>
      <c r="K18" s="279">
        <v>0.18315999999999999</v>
      </c>
      <c r="L18" s="287">
        <v>44377</v>
      </c>
      <c r="M18" s="290" t="s">
        <v>235</v>
      </c>
      <c r="N18" s="289"/>
      <c r="O18" s="601">
        <v>0.184</v>
      </c>
      <c r="P18" s="600" t="s">
        <v>236</v>
      </c>
      <c r="Q18" s="497"/>
      <c r="R18" s="497"/>
      <c r="S18" s="497"/>
      <c r="T18" s="497"/>
      <c r="U18" s="497"/>
      <c r="V18" s="497"/>
      <c r="W18" s="497"/>
      <c r="X18" s="497"/>
      <c r="Y18" s="497"/>
      <c r="Z18" s="497"/>
      <c r="AA18" s="497"/>
      <c r="AB18" s="497"/>
      <c r="AC18" s="497"/>
      <c r="AD18" s="497"/>
      <c r="AE18" s="497"/>
      <c r="AF18" s="497"/>
      <c r="AG18" s="497"/>
      <c r="AH18" s="497"/>
    </row>
    <row r="19" spans="1:34" ht="27" customHeight="1" x14ac:dyDescent="0.5">
      <c r="A19" s="497"/>
      <c r="B19" s="498"/>
      <c r="C19" s="515" t="s">
        <v>237</v>
      </c>
      <c r="D19" s="514" t="s">
        <v>238</v>
      </c>
      <c r="E19" s="544"/>
      <c r="F19" s="544" t="s">
        <v>212</v>
      </c>
      <c r="G19" s="512">
        <v>6.84</v>
      </c>
      <c r="H19" s="510"/>
      <c r="I19" s="509"/>
      <c r="J19" s="280" t="s">
        <v>239</v>
      </c>
      <c r="K19" s="279">
        <v>0.25679000000000002</v>
      </c>
      <c r="L19" s="287">
        <v>44377</v>
      </c>
      <c r="M19" s="290" t="s">
        <v>235</v>
      </c>
      <c r="N19" s="289"/>
      <c r="O19" s="602">
        <v>0.27631</v>
      </c>
      <c r="P19" s="600" t="s">
        <v>240</v>
      </c>
      <c r="Q19" s="497"/>
      <c r="R19" s="497"/>
      <c r="S19" s="497"/>
      <c r="T19" s="497"/>
      <c r="U19" s="497"/>
      <c r="V19" s="497"/>
      <c r="W19" s="497"/>
      <c r="X19" s="497"/>
      <c r="Y19" s="497"/>
      <c r="Z19" s="497"/>
      <c r="AA19" s="497"/>
      <c r="AB19" s="497"/>
      <c r="AC19" s="497"/>
      <c r="AD19" s="497"/>
      <c r="AE19" s="497"/>
      <c r="AF19" s="497"/>
      <c r="AG19" s="497"/>
      <c r="AH19" s="497"/>
    </row>
    <row r="20" spans="1:34" ht="27" customHeight="1" x14ac:dyDescent="0.5">
      <c r="A20" s="497"/>
      <c r="B20" s="498"/>
      <c r="C20" s="511"/>
      <c r="D20" s="507" t="s">
        <v>241</v>
      </c>
      <c r="E20" s="536"/>
      <c r="F20" s="536" t="s">
        <v>212</v>
      </c>
      <c r="G20" s="505">
        <v>8.2079999999999984</v>
      </c>
      <c r="H20" s="510"/>
      <c r="I20" s="509"/>
      <c r="J20" s="281" t="s">
        <v>242</v>
      </c>
      <c r="K20" s="282">
        <v>0.26815</v>
      </c>
      <c r="L20" s="287">
        <v>44377</v>
      </c>
      <c r="M20" s="290" t="s">
        <v>235</v>
      </c>
      <c r="N20" s="289" t="s">
        <v>243</v>
      </c>
      <c r="O20" s="602">
        <v>0.26782</v>
      </c>
      <c r="P20" s="600" t="s">
        <v>244</v>
      </c>
      <c r="Q20" s="497"/>
      <c r="R20" s="497"/>
      <c r="S20" s="497"/>
      <c r="T20" s="497"/>
      <c r="U20" s="497"/>
      <c r="V20" s="497"/>
      <c r="W20" s="497"/>
      <c r="X20" s="497"/>
      <c r="Y20" s="497"/>
      <c r="Z20" s="497"/>
      <c r="AA20" s="497"/>
      <c r="AB20" s="497"/>
      <c r="AC20" s="497"/>
      <c r="AD20" s="497"/>
      <c r="AE20" s="497"/>
      <c r="AF20" s="497"/>
      <c r="AG20" s="497"/>
      <c r="AH20" s="497"/>
    </row>
    <row r="21" spans="1:34" ht="27" customHeight="1" x14ac:dyDescent="0.5">
      <c r="A21" s="497"/>
      <c r="B21" s="498"/>
      <c r="C21" s="511"/>
      <c r="D21" s="507" t="s">
        <v>245</v>
      </c>
      <c r="E21" s="536"/>
      <c r="F21" s="536" t="s">
        <v>212</v>
      </c>
      <c r="G21" s="505">
        <v>14.44</v>
      </c>
      <c r="H21" s="510"/>
      <c r="I21" s="509"/>
      <c r="J21" s="281" t="s">
        <v>246</v>
      </c>
      <c r="K21" s="282">
        <v>0.24676999999999999</v>
      </c>
      <c r="L21" s="287">
        <v>44377</v>
      </c>
      <c r="M21" s="290" t="s">
        <v>235</v>
      </c>
      <c r="N21" s="289" t="s">
        <v>247</v>
      </c>
      <c r="O21" s="602">
        <v>0.24665999999999999</v>
      </c>
      <c r="P21" s="600" t="s">
        <v>248</v>
      </c>
      <c r="Q21" s="497"/>
      <c r="R21" s="497"/>
      <c r="S21" s="497"/>
      <c r="T21" s="497"/>
      <c r="U21" s="497"/>
      <c r="V21" s="497"/>
      <c r="W21" s="497"/>
      <c r="X21" s="497"/>
      <c r="Y21" s="497"/>
      <c r="Z21" s="497"/>
      <c r="AA21" s="497"/>
      <c r="AB21" s="497"/>
      <c r="AC21" s="497"/>
      <c r="AD21" s="497"/>
      <c r="AE21" s="497"/>
      <c r="AF21" s="497"/>
      <c r="AG21" s="497"/>
      <c r="AH21" s="497"/>
    </row>
    <row r="22" spans="1:34" ht="27" customHeight="1" x14ac:dyDescent="0.5">
      <c r="A22" s="497"/>
      <c r="B22" s="498"/>
      <c r="C22" s="511"/>
      <c r="D22" s="546" t="s">
        <v>249</v>
      </c>
      <c r="E22" s="536"/>
      <c r="F22" s="536" t="s">
        <v>212</v>
      </c>
      <c r="G22" s="505">
        <v>13.68</v>
      </c>
      <c r="H22" s="510"/>
      <c r="I22" s="509"/>
      <c r="J22" s="283" t="s">
        <v>250</v>
      </c>
      <c r="K22" s="282">
        <v>0.34461999999999998</v>
      </c>
      <c r="L22" s="287">
        <v>44377</v>
      </c>
      <c r="M22" s="290" t="s">
        <v>235</v>
      </c>
      <c r="N22" s="289"/>
      <c r="O22" s="602">
        <v>0.32235000000000003</v>
      </c>
      <c r="P22" s="600" t="s">
        <v>251</v>
      </c>
      <c r="Q22" s="497"/>
      <c r="R22" s="497"/>
      <c r="S22" s="497"/>
      <c r="T22" s="497"/>
      <c r="U22" s="497"/>
      <c r="V22" s="497"/>
      <c r="W22" s="497"/>
      <c r="X22" s="497"/>
      <c r="Y22" s="497"/>
      <c r="Z22" s="497"/>
      <c r="AA22" s="497"/>
      <c r="AB22" s="497"/>
      <c r="AC22" s="497"/>
      <c r="AD22" s="497"/>
      <c r="AE22" s="497"/>
      <c r="AF22" s="497"/>
      <c r="AG22" s="497"/>
      <c r="AH22" s="497"/>
    </row>
    <row r="23" spans="1:34" ht="27" customHeight="1" thickBot="1" x14ac:dyDescent="0.55000000000000004">
      <c r="A23" s="497"/>
      <c r="B23" s="498"/>
      <c r="C23" s="516"/>
      <c r="D23" s="501" t="s">
        <v>252</v>
      </c>
      <c r="E23" s="536"/>
      <c r="F23" s="545" t="s">
        <v>212</v>
      </c>
      <c r="G23" s="499">
        <v>13.68</v>
      </c>
      <c r="H23" s="510"/>
      <c r="I23" s="509"/>
      <c r="J23" s="284" t="s">
        <v>253</v>
      </c>
      <c r="K23" s="282">
        <v>0.21448999999999999</v>
      </c>
      <c r="L23" s="287">
        <v>44377</v>
      </c>
      <c r="M23" s="290" t="s">
        <v>235</v>
      </c>
      <c r="N23" s="289"/>
      <c r="O23" s="602">
        <v>0.21457999999999999</v>
      </c>
      <c r="P23" s="600" t="s">
        <v>254</v>
      </c>
      <c r="Q23" s="497"/>
      <c r="R23" s="497"/>
      <c r="S23" s="497"/>
      <c r="T23" s="497"/>
      <c r="U23" s="497"/>
      <c r="V23" s="497"/>
      <c r="W23" s="497"/>
      <c r="X23" s="497"/>
      <c r="Y23" s="497"/>
      <c r="Z23" s="497"/>
      <c r="AA23" s="497"/>
      <c r="AB23" s="497"/>
      <c r="AC23" s="497"/>
      <c r="AD23" s="497"/>
      <c r="AE23" s="497"/>
      <c r="AF23" s="497"/>
      <c r="AG23" s="497"/>
      <c r="AH23" s="497"/>
    </row>
    <row r="24" spans="1:34" ht="27" customHeight="1" x14ac:dyDescent="0.5">
      <c r="A24" s="497"/>
      <c r="B24" s="498"/>
      <c r="C24" s="515" t="s">
        <v>255</v>
      </c>
      <c r="D24" s="514" t="s">
        <v>256</v>
      </c>
      <c r="E24" s="513" t="s">
        <v>212</v>
      </c>
      <c r="F24" s="544" t="s">
        <v>212</v>
      </c>
      <c r="G24" s="512">
        <v>15.2</v>
      </c>
      <c r="H24" s="510"/>
      <c r="I24" s="509"/>
      <c r="J24" s="285" t="s">
        <v>257</v>
      </c>
      <c r="K24" s="282">
        <v>3.7440000000000001E-2</v>
      </c>
      <c r="L24" s="287">
        <v>44377</v>
      </c>
      <c r="M24" s="290" t="s">
        <v>258</v>
      </c>
      <c r="N24" s="289"/>
      <c r="O24" s="602">
        <v>3.7440000000000001E-2</v>
      </c>
      <c r="P24" s="600" t="s">
        <v>259</v>
      </c>
      <c r="Q24" s="497"/>
      <c r="R24" s="497"/>
      <c r="S24" s="497"/>
      <c r="T24" s="497"/>
      <c r="U24" s="497"/>
      <c r="V24" s="497"/>
      <c r="W24" s="497"/>
      <c r="X24" s="497"/>
      <c r="Y24" s="497"/>
      <c r="Z24" s="497"/>
      <c r="AA24" s="497"/>
      <c r="AB24" s="497"/>
      <c r="AC24" s="497"/>
      <c r="AD24" s="497"/>
      <c r="AE24" s="497"/>
      <c r="AF24" s="497"/>
      <c r="AG24" s="497"/>
      <c r="AH24" s="497"/>
    </row>
    <row r="25" spans="1:34" ht="27" customHeight="1" thickBot="1" x14ac:dyDescent="0.55000000000000004">
      <c r="A25" s="497"/>
      <c r="B25" s="498"/>
      <c r="C25" s="516"/>
      <c r="D25" s="501" t="s">
        <v>260</v>
      </c>
      <c r="E25" s="500" t="s">
        <v>212</v>
      </c>
      <c r="F25" s="500" t="s">
        <v>212</v>
      </c>
      <c r="G25" s="499">
        <v>15.2</v>
      </c>
      <c r="H25" s="510"/>
      <c r="I25" s="509"/>
      <c r="J25" s="281" t="s">
        <v>261</v>
      </c>
      <c r="K25" s="282">
        <v>7.92E-3</v>
      </c>
      <c r="L25" s="287">
        <v>44377</v>
      </c>
      <c r="M25" s="290" t="s">
        <v>235</v>
      </c>
      <c r="N25" s="289"/>
      <c r="O25" s="603">
        <v>7.92E-3</v>
      </c>
      <c r="P25" s="600" t="s">
        <v>262</v>
      </c>
      <c r="Q25" s="497"/>
      <c r="R25" s="497"/>
      <c r="S25" s="497"/>
      <c r="T25" s="497"/>
      <c r="U25" s="497"/>
      <c r="V25" s="497"/>
      <c r="W25" s="497"/>
      <c r="X25" s="497"/>
      <c r="Y25" s="497"/>
      <c r="Z25" s="497"/>
      <c r="AA25" s="497"/>
      <c r="AB25" s="497"/>
      <c r="AC25" s="497"/>
      <c r="AD25" s="497"/>
      <c r="AE25" s="497"/>
      <c r="AF25" s="497"/>
      <c r="AG25" s="497"/>
      <c r="AH25" s="497"/>
    </row>
    <row r="26" spans="1:34" ht="27" customHeight="1" thickBot="1" x14ac:dyDescent="0.55000000000000004">
      <c r="A26" s="497"/>
      <c r="B26" s="498"/>
      <c r="C26" s="543" t="s">
        <v>263</v>
      </c>
      <c r="D26" s="514" t="s">
        <v>264</v>
      </c>
      <c r="E26" s="536" t="s">
        <v>212</v>
      </c>
      <c r="F26" s="536"/>
      <c r="G26" s="512">
        <v>10.83</v>
      </c>
      <c r="H26" s="510"/>
      <c r="I26" s="509"/>
      <c r="J26" s="278" t="s">
        <v>265</v>
      </c>
      <c r="K26" s="286">
        <v>2.4049999999999998E-2</v>
      </c>
      <c r="L26" s="287">
        <v>44377</v>
      </c>
      <c r="M26" s="291" t="s">
        <v>258</v>
      </c>
      <c r="N26" s="292"/>
      <c r="O26" s="604">
        <v>2.6419999999999999E-2</v>
      </c>
      <c r="P26" s="600" t="s">
        <v>266</v>
      </c>
      <c r="Q26" s="497"/>
      <c r="R26" s="497"/>
      <c r="S26" s="497"/>
      <c r="T26" s="497"/>
      <c r="U26" s="497"/>
      <c r="V26" s="497"/>
      <c r="W26" s="497"/>
      <c r="X26" s="497"/>
      <c r="Y26" s="497"/>
      <c r="Z26" s="497"/>
      <c r="AA26" s="497"/>
      <c r="AB26" s="497"/>
      <c r="AC26" s="497"/>
      <c r="AD26" s="497"/>
      <c r="AE26" s="497"/>
      <c r="AF26" s="497"/>
      <c r="AG26" s="497"/>
      <c r="AH26" s="497"/>
    </row>
    <row r="27" spans="1:34" ht="27" customHeight="1" thickBot="1" x14ac:dyDescent="0.55000000000000004">
      <c r="A27" s="497"/>
      <c r="B27" s="498"/>
      <c r="C27" s="542"/>
      <c r="D27" s="541" t="s">
        <v>267</v>
      </c>
      <c r="E27" s="536" t="s">
        <v>212</v>
      </c>
      <c r="F27" s="536"/>
      <c r="G27" s="540">
        <v>6.84</v>
      </c>
      <c r="H27" s="510"/>
      <c r="I27" s="509"/>
      <c r="J27" s="293" t="s">
        <v>268</v>
      </c>
      <c r="K27" s="607" t="s">
        <v>269</v>
      </c>
      <c r="L27" s="608"/>
      <c r="M27" s="608"/>
      <c r="N27" s="609"/>
      <c r="O27" s="605"/>
      <c r="P27" s="600"/>
      <c r="Q27" s="497"/>
      <c r="R27" s="497"/>
      <c r="S27" s="497"/>
      <c r="T27" s="497"/>
      <c r="U27" s="497"/>
      <c r="V27" s="497"/>
      <c r="W27" s="497"/>
      <c r="X27" s="497"/>
      <c r="Y27" s="497"/>
      <c r="Z27" s="497"/>
      <c r="AA27" s="497"/>
      <c r="AB27" s="497"/>
      <c r="AC27" s="497"/>
      <c r="AD27" s="497"/>
      <c r="AE27" s="497"/>
      <c r="AF27" s="497"/>
      <c r="AG27" s="497"/>
      <c r="AH27" s="497"/>
    </row>
    <row r="28" spans="1:34" ht="27" customHeight="1" thickBot="1" x14ac:dyDescent="0.55000000000000004">
      <c r="A28" s="497"/>
      <c r="B28" s="498"/>
      <c r="C28" s="539"/>
      <c r="D28" s="538" t="s">
        <v>270</v>
      </c>
      <c r="E28" s="536" t="s">
        <v>212</v>
      </c>
      <c r="F28" s="536"/>
      <c r="G28" s="537">
        <v>15.2</v>
      </c>
      <c r="H28" s="510"/>
      <c r="I28" s="509"/>
      <c r="J28" s="294"/>
      <c r="K28" s="295"/>
      <c r="L28" s="295"/>
      <c r="M28" s="295"/>
      <c r="N28" s="296"/>
      <c r="O28" s="497"/>
      <c r="P28" s="497"/>
      <c r="Q28" s="497"/>
      <c r="R28" s="497"/>
      <c r="S28" s="497"/>
      <c r="T28" s="497"/>
      <c r="U28" s="497"/>
      <c r="V28" s="497"/>
      <c r="W28" s="497"/>
      <c r="X28" s="497"/>
      <c r="Y28" s="497"/>
      <c r="Z28" s="497"/>
      <c r="AA28" s="497"/>
      <c r="AB28" s="497"/>
      <c r="AC28" s="497"/>
      <c r="AD28" s="497"/>
      <c r="AE28" s="497"/>
      <c r="AF28" s="497"/>
      <c r="AG28" s="497"/>
      <c r="AH28" s="497"/>
    </row>
    <row r="29" spans="1:34" ht="27" customHeight="1" x14ac:dyDescent="0.5">
      <c r="A29" s="497"/>
      <c r="B29" s="498"/>
      <c r="C29" s="511"/>
      <c r="D29" s="538" t="s">
        <v>271</v>
      </c>
      <c r="E29" s="536" t="s">
        <v>212</v>
      </c>
      <c r="F29" s="536"/>
      <c r="G29" s="537">
        <v>11.88</v>
      </c>
      <c r="H29" s="510"/>
      <c r="I29" s="509"/>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7"/>
      <c r="AH29" s="497"/>
    </row>
    <row r="30" spans="1:34" ht="27" customHeight="1" x14ac:dyDescent="0.5">
      <c r="A30" s="497"/>
      <c r="B30" s="498"/>
      <c r="C30" s="511"/>
      <c r="D30" s="507" t="s">
        <v>272</v>
      </c>
      <c r="E30" s="536" t="s">
        <v>212</v>
      </c>
      <c r="F30" s="536"/>
      <c r="G30" s="505">
        <v>28.5</v>
      </c>
      <c r="H30" s="510"/>
      <c r="I30" s="509"/>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row>
    <row r="31" spans="1:34" ht="27" customHeight="1" x14ac:dyDescent="0.5">
      <c r="A31" s="497"/>
      <c r="B31" s="498"/>
      <c r="C31" s="511"/>
      <c r="D31" s="507" t="s">
        <v>273</v>
      </c>
      <c r="E31" s="536" t="s">
        <v>212</v>
      </c>
      <c r="F31" s="536"/>
      <c r="G31" s="505">
        <v>15.2</v>
      </c>
      <c r="H31" s="510"/>
      <c r="I31" s="509"/>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row>
    <row r="32" spans="1:34" ht="27" customHeight="1" thickBot="1" x14ac:dyDescent="0.55000000000000004">
      <c r="A32" s="497"/>
      <c r="B32" s="498"/>
      <c r="C32" s="516"/>
      <c r="D32" s="501" t="s">
        <v>274</v>
      </c>
      <c r="E32" s="536" t="s">
        <v>212</v>
      </c>
      <c r="F32" s="536"/>
      <c r="G32" s="499">
        <v>18</v>
      </c>
      <c r="H32" s="510"/>
      <c r="I32" s="509"/>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row>
    <row r="33" spans="1:34" ht="27" customHeight="1" x14ac:dyDescent="0.5">
      <c r="A33" s="497"/>
      <c r="B33" s="498"/>
      <c r="C33" s="515" t="s">
        <v>275</v>
      </c>
      <c r="D33" s="514" t="s">
        <v>276</v>
      </c>
      <c r="E33" s="513" t="s">
        <v>212</v>
      </c>
      <c r="F33" s="513"/>
      <c r="G33" s="512">
        <v>14</v>
      </c>
      <c r="H33" s="510"/>
      <c r="I33" s="509"/>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row>
    <row r="34" spans="1:34" ht="27" customHeight="1" x14ac:dyDescent="0.5">
      <c r="A34" s="497"/>
      <c r="B34" s="498"/>
      <c r="C34" s="511"/>
      <c r="D34" s="507" t="s">
        <v>277</v>
      </c>
      <c r="E34" s="536" t="s">
        <v>212</v>
      </c>
      <c r="F34" s="536"/>
      <c r="G34" s="505">
        <v>18</v>
      </c>
      <c r="H34" s="510"/>
      <c r="I34" s="509"/>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row>
    <row r="35" spans="1:34" ht="27" customHeight="1" thickBot="1" x14ac:dyDescent="0.55000000000000004">
      <c r="A35" s="497"/>
      <c r="B35" s="498"/>
      <c r="C35" s="511"/>
      <c r="D35" s="507" t="s">
        <v>278</v>
      </c>
      <c r="E35" s="536" t="s">
        <v>212</v>
      </c>
      <c r="F35" s="536"/>
      <c r="G35" s="505">
        <v>11</v>
      </c>
      <c r="H35" s="510"/>
      <c r="I35" s="509"/>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row>
    <row r="36" spans="1:34" ht="27" customHeight="1" x14ac:dyDescent="0.5">
      <c r="A36" s="497"/>
      <c r="B36" s="498"/>
      <c r="C36" s="515" t="s">
        <v>279</v>
      </c>
      <c r="D36" s="514" t="s">
        <v>280</v>
      </c>
      <c r="E36" s="513" t="s">
        <v>212</v>
      </c>
      <c r="F36" s="513"/>
      <c r="G36" s="512">
        <v>30</v>
      </c>
      <c r="H36" s="510"/>
      <c r="I36" s="509"/>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row>
    <row r="37" spans="1:34" ht="27" customHeight="1" x14ac:dyDescent="0.5">
      <c r="A37" s="497"/>
      <c r="B37" s="498"/>
      <c r="C37" s="511"/>
      <c r="D37" s="507" t="s">
        <v>281</v>
      </c>
      <c r="E37" s="536" t="s">
        <v>212</v>
      </c>
      <c r="F37" s="536"/>
      <c r="G37" s="505">
        <v>28</v>
      </c>
      <c r="H37" s="510"/>
      <c r="I37" s="509"/>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row>
    <row r="38" spans="1:34" ht="27" customHeight="1" x14ac:dyDescent="0.5">
      <c r="A38" s="497"/>
      <c r="B38" s="498"/>
      <c r="C38" s="511"/>
      <c r="D38" s="507" t="s">
        <v>282</v>
      </c>
      <c r="E38" s="536" t="s">
        <v>212</v>
      </c>
      <c r="F38" s="536"/>
      <c r="G38" s="505">
        <v>30</v>
      </c>
      <c r="H38" s="510"/>
      <c r="I38" s="509"/>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row>
    <row r="39" spans="1:34" ht="27" customHeight="1" x14ac:dyDescent="0.5">
      <c r="A39" s="497"/>
      <c r="B39" s="498"/>
      <c r="C39" s="511"/>
      <c r="D39" s="507" t="s">
        <v>283</v>
      </c>
      <c r="E39" s="536" t="s">
        <v>212</v>
      </c>
      <c r="F39" s="536"/>
      <c r="G39" s="505">
        <v>27</v>
      </c>
      <c r="H39" s="510"/>
      <c r="I39" s="509"/>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row>
    <row r="40" spans="1:34" ht="27" customHeight="1" x14ac:dyDescent="0.5">
      <c r="A40" s="497"/>
      <c r="B40" s="498"/>
      <c r="C40" s="511"/>
      <c r="D40" s="507" t="s">
        <v>284</v>
      </c>
      <c r="E40" s="536" t="s">
        <v>212</v>
      </c>
      <c r="F40" s="536"/>
      <c r="G40" s="505">
        <v>27</v>
      </c>
      <c r="H40" s="510"/>
      <c r="I40" s="509"/>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row>
    <row r="41" spans="1:34" ht="27" customHeight="1" x14ac:dyDescent="0.5">
      <c r="A41" s="497"/>
      <c r="B41" s="498"/>
      <c r="C41" s="511"/>
      <c r="D41" s="507" t="s">
        <v>285</v>
      </c>
      <c r="E41" s="536" t="s">
        <v>212</v>
      </c>
      <c r="F41" s="536"/>
      <c r="G41" s="505">
        <v>30</v>
      </c>
      <c r="H41" s="510"/>
      <c r="I41" s="509"/>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row>
    <row r="42" spans="1:34" ht="27" customHeight="1" x14ac:dyDescent="0.5">
      <c r="A42" s="497"/>
      <c r="B42" s="498"/>
      <c r="C42" s="511"/>
      <c r="D42" s="507" t="s">
        <v>286</v>
      </c>
      <c r="E42" s="536" t="s">
        <v>212</v>
      </c>
      <c r="F42" s="536"/>
      <c r="G42" s="505">
        <v>30</v>
      </c>
      <c r="H42" s="510"/>
      <c r="I42" s="509"/>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row>
    <row r="43" spans="1:34" ht="27" customHeight="1" thickBot="1" x14ac:dyDescent="0.55000000000000004">
      <c r="A43" s="497"/>
      <c r="B43" s="498"/>
      <c r="C43" s="516"/>
      <c r="D43" s="501" t="s">
        <v>287</v>
      </c>
      <c r="E43" s="536" t="s">
        <v>212</v>
      </c>
      <c r="F43" s="536"/>
      <c r="G43" s="499">
        <v>7.92</v>
      </c>
      <c r="H43" s="510"/>
      <c r="I43" s="509"/>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row>
    <row r="44" spans="1:34" ht="27" customHeight="1" thickBot="1" x14ac:dyDescent="0.55000000000000004">
      <c r="A44" s="497"/>
      <c r="B44" s="498"/>
      <c r="C44" s="524" t="s">
        <v>288</v>
      </c>
      <c r="D44" s="523" t="s">
        <v>288</v>
      </c>
      <c r="E44" s="522" t="s">
        <v>212</v>
      </c>
      <c r="F44" s="522"/>
      <c r="G44" s="521">
        <v>29.25</v>
      </c>
      <c r="H44" s="510"/>
      <c r="I44" s="509"/>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row>
    <row r="45" spans="1:34" ht="27" customHeight="1" x14ac:dyDescent="0.5">
      <c r="A45" s="497"/>
      <c r="B45" s="498"/>
      <c r="C45" s="535" t="s">
        <v>289</v>
      </c>
      <c r="D45" s="534" t="s">
        <v>290</v>
      </c>
      <c r="E45" s="533" t="s">
        <v>212</v>
      </c>
      <c r="F45" s="533"/>
      <c r="G45" s="505">
        <v>8.4534454454067696</v>
      </c>
      <c r="H45" s="510"/>
      <c r="I45" s="509"/>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row>
    <row r="46" spans="1:34" ht="27" customHeight="1" x14ac:dyDescent="0.5">
      <c r="A46" s="497"/>
      <c r="B46" s="498"/>
      <c r="C46" s="511"/>
      <c r="D46" s="507" t="s">
        <v>291</v>
      </c>
      <c r="E46" s="533" t="s">
        <v>212</v>
      </c>
      <c r="F46" s="533"/>
      <c r="G46" s="505">
        <v>8.4534454454067696</v>
      </c>
      <c r="H46" s="510"/>
      <c r="I46" s="509"/>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row>
    <row r="47" spans="1:34" ht="27" customHeight="1" x14ac:dyDescent="0.5">
      <c r="A47" s="497"/>
      <c r="B47" s="498"/>
      <c r="C47" s="511"/>
      <c r="D47" s="507" t="s">
        <v>292</v>
      </c>
      <c r="E47" s="533" t="s">
        <v>212</v>
      </c>
      <c r="F47" s="533"/>
      <c r="G47" s="505">
        <v>29.25</v>
      </c>
      <c r="H47" s="510"/>
      <c r="I47" s="509"/>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row>
    <row r="48" spans="1:34" ht="27" customHeight="1" x14ac:dyDescent="0.5">
      <c r="A48" s="497"/>
      <c r="B48" s="498"/>
      <c r="C48" s="511"/>
      <c r="D48" s="507" t="s">
        <v>293</v>
      </c>
      <c r="E48" s="533" t="s">
        <v>212</v>
      </c>
      <c r="F48" s="533"/>
      <c r="G48" s="505">
        <v>29.25</v>
      </c>
      <c r="H48" s="510"/>
      <c r="I48" s="509"/>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row>
    <row r="49" spans="1:34" ht="27" customHeight="1" thickBot="1" x14ac:dyDescent="0.55000000000000004">
      <c r="A49" s="497"/>
      <c r="B49" s="498"/>
      <c r="C49" s="516"/>
      <c r="D49" s="501" t="s">
        <v>294</v>
      </c>
      <c r="E49" s="533" t="s">
        <v>212</v>
      </c>
      <c r="F49" s="533"/>
      <c r="G49" s="499">
        <v>8</v>
      </c>
      <c r="H49" s="510"/>
      <c r="I49" s="509"/>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row>
    <row r="50" spans="1:34" ht="27" customHeight="1" x14ac:dyDescent="0.5">
      <c r="A50" s="497"/>
      <c r="B50" s="498"/>
      <c r="C50" s="515" t="s">
        <v>295</v>
      </c>
      <c r="D50" s="514" t="s">
        <v>296</v>
      </c>
      <c r="E50" s="513" t="s">
        <v>212</v>
      </c>
      <c r="F50" s="513"/>
      <c r="G50" s="512">
        <v>9</v>
      </c>
      <c r="H50" s="510"/>
      <c r="I50" s="509"/>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row>
    <row r="51" spans="1:34" ht="27" customHeight="1" thickBot="1" x14ac:dyDescent="0.55000000000000004">
      <c r="A51" s="497"/>
      <c r="B51" s="498"/>
      <c r="C51" s="516"/>
      <c r="D51" s="501" t="s">
        <v>297</v>
      </c>
      <c r="E51" s="500" t="s">
        <v>212</v>
      </c>
      <c r="F51" s="500"/>
      <c r="G51" s="499">
        <v>22.5</v>
      </c>
      <c r="H51" s="510"/>
      <c r="I51" s="509"/>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row>
    <row r="52" spans="1:34" ht="27" customHeight="1" x14ac:dyDescent="0.5">
      <c r="A52" s="497"/>
      <c r="B52" s="498"/>
      <c r="C52" s="515" t="s">
        <v>298</v>
      </c>
      <c r="D52" s="532" t="s">
        <v>299</v>
      </c>
      <c r="E52" s="531"/>
      <c r="F52" s="531" t="s">
        <v>212</v>
      </c>
      <c r="G52" s="512">
        <v>25</v>
      </c>
      <c r="H52" s="510"/>
      <c r="I52" s="509"/>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row>
    <row r="53" spans="1:34" ht="27" customHeight="1" thickBot="1" x14ac:dyDescent="0.55000000000000004">
      <c r="A53" s="497"/>
      <c r="B53" s="498"/>
      <c r="C53" s="516"/>
      <c r="D53" s="530" t="s">
        <v>300</v>
      </c>
      <c r="E53" s="529"/>
      <c r="F53" s="529" t="s">
        <v>212</v>
      </c>
      <c r="G53" s="499">
        <v>13</v>
      </c>
      <c r="H53" s="510"/>
      <c r="I53" s="509"/>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row>
    <row r="54" spans="1:34" ht="27" customHeight="1" x14ac:dyDescent="0.5">
      <c r="A54" s="497"/>
      <c r="B54" s="498"/>
      <c r="C54" s="520" t="s">
        <v>301</v>
      </c>
      <c r="D54" s="519" t="s">
        <v>302</v>
      </c>
      <c r="E54" s="518"/>
      <c r="F54" s="518" t="s">
        <v>212</v>
      </c>
      <c r="G54" s="517">
        <v>8.8919999999999995</v>
      </c>
      <c r="H54" s="510"/>
      <c r="I54" s="509"/>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row>
    <row r="55" spans="1:34" ht="27" customHeight="1" thickBot="1" x14ac:dyDescent="0.55000000000000004">
      <c r="A55" s="497"/>
      <c r="B55" s="498"/>
      <c r="C55" s="516"/>
      <c r="D55" s="501" t="s">
        <v>303</v>
      </c>
      <c r="E55" s="500"/>
      <c r="F55" s="500" t="s">
        <v>212</v>
      </c>
      <c r="G55" s="499">
        <v>10.26</v>
      </c>
      <c r="H55" s="510"/>
      <c r="I55" s="509"/>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row>
    <row r="56" spans="1:34" ht="27" customHeight="1" x14ac:dyDescent="0.5">
      <c r="A56" s="497"/>
      <c r="B56" s="498"/>
      <c r="C56" s="520" t="s">
        <v>304</v>
      </c>
      <c r="D56" s="519" t="s">
        <v>305</v>
      </c>
      <c r="E56" s="518" t="s">
        <v>212</v>
      </c>
      <c r="F56" s="518" t="s">
        <v>212</v>
      </c>
      <c r="G56" s="517">
        <v>11.4</v>
      </c>
      <c r="H56" s="510"/>
      <c r="I56" s="509"/>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row>
    <row r="57" spans="1:34" ht="27" customHeight="1" x14ac:dyDescent="0.5">
      <c r="A57" s="497"/>
      <c r="B57" s="498"/>
      <c r="C57" s="511"/>
      <c r="D57" s="507" t="s">
        <v>306</v>
      </c>
      <c r="E57" s="506" t="s">
        <v>212</v>
      </c>
      <c r="F57" s="506" t="s">
        <v>212</v>
      </c>
      <c r="G57" s="505">
        <v>11.4</v>
      </c>
      <c r="H57" s="510"/>
      <c r="I57" s="509"/>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row>
    <row r="58" spans="1:34" ht="27" customHeight="1" thickBot="1" x14ac:dyDescent="0.55000000000000004">
      <c r="A58" s="497"/>
      <c r="B58" s="498"/>
      <c r="C58" s="516"/>
      <c r="D58" s="501" t="s">
        <v>307</v>
      </c>
      <c r="E58" s="500" t="s">
        <v>212</v>
      </c>
      <c r="F58" s="500" t="s">
        <v>212</v>
      </c>
      <c r="G58" s="499">
        <v>10.26</v>
      </c>
      <c r="H58" s="510"/>
      <c r="I58" s="509"/>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row>
    <row r="59" spans="1:34" ht="27" customHeight="1" thickBot="1" x14ac:dyDescent="0.55000000000000004">
      <c r="A59" s="497"/>
      <c r="B59" s="498"/>
      <c r="C59" s="524" t="s">
        <v>308</v>
      </c>
      <c r="D59" s="523" t="s">
        <v>309</v>
      </c>
      <c r="E59" s="522" t="s">
        <v>212</v>
      </c>
      <c r="F59" s="522" t="s">
        <v>212</v>
      </c>
      <c r="G59" s="521">
        <v>15</v>
      </c>
      <c r="H59" s="510"/>
      <c r="I59" s="509"/>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row>
    <row r="60" spans="1:34" ht="27" customHeight="1" x14ac:dyDescent="0.5">
      <c r="A60" s="497"/>
      <c r="B60" s="498"/>
      <c r="C60" s="515" t="s">
        <v>310</v>
      </c>
      <c r="D60" s="514" t="s">
        <v>311</v>
      </c>
      <c r="E60" s="513"/>
      <c r="F60" s="513" t="s">
        <v>212</v>
      </c>
      <c r="G60" s="512">
        <v>22.8</v>
      </c>
      <c r="H60" s="510"/>
      <c r="I60" s="509"/>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row>
    <row r="61" spans="1:34" ht="27" customHeight="1" x14ac:dyDescent="0.5">
      <c r="A61" s="497"/>
      <c r="B61" s="498"/>
      <c r="C61" s="508"/>
      <c r="D61" s="507" t="s">
        <v>312</v>
      </c>
      <c r="E61" s="506"/>
      <c r="F61" s="506" t="s">
        <v>212</v>
      </c>
      <c r="G61" s="505">
        <v>22.5</v>
      </c>
      <c r="H61" s="510"/>
      <c r="I61" s="509"/>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row>
    <row r="62" spans="1:34" ht="27" customHeight="1" thickBot="1" x14ac:dyDescent="0.55000000000000004">
      <c r="A62" s="497"/>
      <c r="B62" s="498"/>
      <c r="C62" s="528"/>
      <c r="D62" s="527" t="s">
        <v>313</v>
      </c>
      <c r="E62" s="526"/>
      <c r="F62" s="526" t="s">
        <v>212</v>
      </c>
      <c r="G62" s="525">
        <v>17.600000000000001</v>
      </c>
      <c r="H62" s="510"/>
      <c r="I62" s="509"/>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row>
    <row r="63" spans="1:34" ht="27" customHeight="1" thickBot="1" x14ac:dyDescent="0.55000000000000004">
      <c r="A63" s="497"/>
      <c r="B63" s="498"/>
      <c r="C63" s="524" t="s">
        <v>314</v>
      </c>
      <c r="D63" s="523" t="s">
        <v>314</v>
      </c>
      <c r="E63" s="522" t="s">
        <v>212</v>
      </c>
      <c r="F63" s="522" t="s">
        <v>212</v>
      </c>
      <c r="G63" s="521">
        <v>6.84</v>
      </c>
      <c r="H63" s="510"/>
      <c r="I63" s="509"/>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row>
    <row r="64" spans="1:34" ht="27" customHeight="1" x14ac:dyDescent="0.5">
      <c r="A64" s="497"/>
      <c r="B64" s="498"/>
      <c r="C64" s="520" t="s">
        <v>315</v>
      </c>
      <c r="D64" s="519" t="s">
        <v>316</v>
      </c>
      <c r="E64" s="518"/>
      <c r="F64" s="518" t="s">
        <v>212</v>
      </c>
      <c r="G64" s="517">
        <v>30</v>
      </c>
      <c r="H64" s="510"/>
      <c r="I64" s="509"/>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row>
    <row r="65" spans="1:34" ht="27" customHeight="1" thickBot="1" x14ac:dyDescent="0.55000000000000004">
      <c r="A65" s="497"/>
      <c r="B65" s="498"/>
      <c r="C65" s="516"/>
      <c r="D65" s="501" t="s">
        <v>317</v>
      </c>
      <c r="E65" s="500"/>
      <c r="F65" s="500" t="s">
        <v>212</v>
      </c>
      <c r="G65" s="499">
        <v>30</v>
      </c>
      <c r="H65" s="510"/>
      <c r="I65" s="509"/>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row>
    <row r="66" spans="1:34" ht="27" customHeight="1" x14ac:dyDescent="0.5">
      <c r="A66" s="497"/>
      <c r="B66" s="498"/>
      <c r="C66" s="515" t="s">
        <v>318</v>
      </c>
      <c r="D66" s="514" t="s">
        <v>319</v>
      </c>
      <c r="E66" s="513"/>
      <c r="F66" s="513" t="s">
        <v>212</v>
      </c>
      <c r="G66" s="512">
        <v>23.75</v>
      </c>
      <c r="H66" s="510"/>
      <c r="I66" s="509"/>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row>
    <row r="67" spans="1:34" ht="27" customHeight="1" x14ac:dyDescent="0.5">
      <c r="A67" s="497"/>
      <c r="B67" s="498"/>
      <c r="C67" s="511"/>
      <c r="D67" s="507" t="s">
        <v>320</v>
      </c>
      <c r="E67" s="506"/>
      <c r="F67" s="506" t="s">
        <v>212</v>
      </c>
      <c r="G67" s="505">
        <v>14.25</v>
      </c>
      <c r="H67" s="510"/>
      <c r="I67" s="509"/>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row>
    <row r="68" spans="1:34" ht="27" customHeight="1" x14ac:dyDescent="0.5">
      <c r="A68" s="497"/>
      <c r="B68" s="498"/>
      <c r="C68" s="508"/>
      <c r="D68" s="507" t="s">
        <v>321</v>
      </c>
      <c r="E68" s="506"/>
      <c r="F68" s="506" t="s">
        <v>212</v>
      </c>
      <c r="G68" s="505">
        <v>23.75</v>
      </c>
      <c r="H68" s="510"/>
      <c r="I68" s="509"/>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row>
    <row r="69" spans="1:34" ht="27" customHeight="1" x14ac:dyDescent="0.5">
      <c r="A69" s="497"/>
      <c r="B69" s="498"/>
      <c r="C69" s="508"/>
      <c r="D69" s="507" t="s">
        <v>322</v>
      </c>
      <c r="E69" s="506"/>
      <c r="F69" s="506" t="s">
        <v>212</v>
      </c>
      <c r="G69" s="505">
        <v>7.22</v>
      </c>
      <c r="H69" s="510"/>
      <c r="I69" s="509"/>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row>
    <row r="70" spans="1:34" ht="27" customHeight="1" x14ac:dyDescent="0.5">
      <c r="A70" s="497"/>
      <c r="B70" s="498"/>
      <c r="C70" s="508"/>
      <c r="D70" s="507" t="s">
        <v>323</v>
      </c>
      <c r="E70" s="506"/>
      <c r="F70" s="506" t="s">
        <v>212</v>
      </c>
      <c r="G70" s="505">
        <v>30</v>
      </c>
      <c r="H70" s="504"/>
      <c r="I70" s="503"/>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row>
    <row r="71" spans="1:34" ht="27" customHeight="1" thickBot="1" x14ac:dyDescent="0.55000000000000004">
      <c r="A71" s="497"/>
      <c r="B71" s="498"/>
      <c r="C71" s="502"/>
      <c r="D71" s="501" t="s">
        <v>324</v>
      </c>
      <c r="E71" s="500"/>
      <c r="F71" s="500" t="s">
        <v>212</v>
      </c>
      <c r="G71" s="499">
        <v>6.84</v>
      </c>
      <c r="H71" s="498"/>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row>
    <row r="72" spans="1:34" ht="27" customHeight="1" x14ac:dyDescent="0.5">
      <c r="A72" s="497"/>
      <c r="B72" s="498"/>
      <c r="C72" s="498"/>
      <c r="D72" s="498"/>
      <c r="E72" s="498"/>
      <c r="F72" s="498"/>
      <c r="G72" s="498"/>
      <c r="H72" s="498"/>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c r="AH72" s="497"/>
    </row>
    <row r="73" spans="1:34" ht="27" customHeight="1" x14ac:dyDescent="0.5">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c r="AD73" s="497"/>
      <c r="AE73" s="497"/>
      <c r="AF73" s="497"/>
      <c r="AG73" s="497"/>
      <c r="AH73" s="497"/>
    </row>
    <row r="74" spans="1:34" ht="27" customHeight="1" x14ac:dyDescent="0.5">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497"/>
      <c r="AF74" s="497"/>
      <c r="AG74" s="497"/>
      <c r="AH74" s="497"/>
    </row>
    <row r="75" spans="1:34" ht="27" customHeight="1" x14ac:dyDescent="0.5">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7"/>
      <c r="AE75" s="497"/>
      <c r="AF75" s="497"/>
      <c r="AG75" s="497"/>
      <c r="AH75" s="497"/>
    </row>
    <row r="76" spans="1:34" ht="27" customHeight="1" x14ac:dyDescent="0.5">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497"/>
      <c r="AF76" s="497"/>
      <c r="AG76" s="497"/>
      <c r="AH76" s="497"/>
    </row>
    <row r="77" spans="1:34" ht="27" customHeight="1" x14ac:dyDescent="0.5">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c r="AD77" s="497"/>
      <c r="AE77" s="497"/>
      <c r="AF77" s="497"/>
      <c r="AG77" s="497"/>
      <c r="AH77" s="497"/>
    </row>
    <row r="78" spans="1:34" ht="27" customHeight="1" x14ac:dyDescent="0.5">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row>
    <row r="79" spans="1:34" ht="27" customHeight="1" x14ac:dyDescent="0.5">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row>
    <row r="80" spans="1:34" ht="27" customHeight="1" x14ac:dyDescent="0.5">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row>
    <row r="81" spans="1:34" ht="27" customHeight="1" x14ac:dyDescent="0.5">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row>
    <row r="82" spans="1:34" ht="27" customHeight="1" x14ac:dyDescent="0.5">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c r="AD82" s="497"/>
      <c r="AE82" s="497"/>
      <c r="AF82" s="497"/>
      <c r="AG82" s="497"/>
      <c r="AH82" s="497"/>
    </row>
    <row r="83" spans="1:34" ht="27" customHeight="1" x14ac:dyDescent="0.5">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row>
    <row r="84" spans="1:34" ht="27" customHeight="1" x14ac:dyDescent="0.5">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row>
    <row r="85" spans="1:34" ht="27" customHeight="1" x14ac:dyDescent="0.5">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row>
    <row r="86" spans="1:34" ht="27" customHeight="1" x14ac:dyDescent="0.5">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c r="AG86" s="497"/>
      <c r="AH86" s="497"/>
    </row>
    <row r="87" spans="1:34" ht="27" customHeight="1" x14ac:dyDescent="0.5">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c r="AD87" s="497"/>
      <c r="AE87" s="497"/>
      <c r="AF87" s="497"/>
      <c r="AG87" s="497"/>
      <c r="AH87" s="497"/>
    </row>
    <row r="88" spans="1:34" ht="27" customHeight="1" x14ac:dyDescent="0.5">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c r="AD88" s="497"/>
      <c r="AE88" s="497"/>
      <c r="AF88" s="497"/>
      <c r="AG88" s="497"/>
      <c r="AH88" s="497"/>
    </row>
    <row r="89" spans="1:34" ht="27" customHeight="1" x14ac:dyDescent="0.5">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497"/>
      <c r="AH89" s="497"/>
    </row>
    <row r="90" spans="1:34" ht="27" customHeight="1" x14ac:dyDescent="0.5">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row>
    <row r="91" spans="1:34" ht="27" customHeight="1" x14ac:dyDescent="0.5">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c r="AD91" s="497"/>
      <c r="AE91" s="497"/>
      <c r="AF91" s="497"/>
      <c r="AG91" s="497"/>
      <c r="AH91" s="497"/>
    </row>
    <row r="92" spans="1:34" ht="27" customHeight="1" x14ac:dyDescent="0.5">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c r="AD92" s="497"/>
      <c r="AE92" s="497"/>
      <c r="AF92" s="497"/>
      <c r="AG92" s="497"/>
      <c r="AH92" s="497"/>
    </row>
    <row r="93" spans="1:34" ht="27" customHeight="1" x14ac:dyDescent="0.5">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c r="AD93" s="497"/>
      <c r="AE93" s="497"/>
      <c r="AF93" s="497"/>
      <c r="AG93" s="497"/>
      <c r="AH93" s="497"/>
    </row>
    <row r="94" spans="1:34" ht="27" customHeight="1" x14ac:dyDescent="0.5">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row>
    <row r="95" spans="1:34" ht="27" customHeight="1" x14ac:dyDescent="0.5">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row>
    <row r="96" spans="1:34" ht="27" customHeight="1" x14ac:dyDescent="0.5">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c r="AD96" s="497"/>
      <c r="AE96" s="497"/>
      <c r="AF96" s="497"/>
      <c r="AG96" s="497"/>
      <c r="AH96" s="497"/>
    </row>
    <row r="97" spans="1:34" ht="27" customHeight="1" x14ac:dyDescent="0.5">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row>
    <row r="98" spans="1:34" ht="27" customHeight="1" x14ac:dyDescent="0.5">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row>
    <row r="99" spans="1:34" ht="27" customHeight="1" x14ac:dyDescent="0.5">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row>
    <row r="100" spans="1:34" ht="27" customHeight="1" x14ac:dyDescent="0.5">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row>
    <row r="101" spans="1:34" ht="27" customHeight="1" x14ac:dyDescent="0.5">
      <c r="A101" s="497"/>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row>
    <row r="102" spans="1:34" ht="27" customHeight="1" x14ac:dyDescent="0.5">
      <c r="A102" s="497"/>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c r="AD102" s="497"/>
      <c r="AE102" s="497"/>
      <c r="AF102" s="497"/>
      <c r="AG102" s="497"/>
      <c r="AH102" s="497"/>
    </row>
    <row r="103" spans="1:34" ht="27" customHeight="1" x14ac:dyDescent="0.5">
      <c r="A103" s="497"/>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c r="AC103" s="497"/>
      <c r="AD103" s="497"/>
      <c r="AE103" s="497"/>
      <c r="AF103" s="497"/>
      <c r="AG103" s="497"/>
      <c r="AH103" s="497"/>
    </row>
    <row r="104" spans="1:34" ht="27" customHeight="1" x14ac:dyDescent="0.5">
      <c r="A104" s="497"/>
      <c r="B104" s="497"/>
      <c r="C104" s="497"/>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row>
    <row r="105" spans="1:34" ht="27" customHeight="1" x14ac:dyDescent="0.5">
      <c r="A105" s="497"/>
      <c r="B105" s="497"/>
      <c r="C105" s="497"/>
      <c r="D105" s="497"/>
      <c r="E105" s="497"/>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row>
    <row r="106" spans="1:34" ht="27" customHeight="1" x14ac:dyDescent="0.5">
      <c r="A106" s="497"/>
      <c r="B106" s="497"/>
      <c r="C106" s="497"/>
      <c r="D106" s="497"/>
      <c r="E106" s="497"/>
      <c r="F106" s="497"/>
      <c r="G106" s="497"/>
      <c r="H106" s="497"/>
      <c r="I106" s="497"/>
      <c r="J106" s="497"/>
      <c r="K106" s="497"/>
      <c r="L106" s="497"/>
      <c r="M106" s="497"/>
      <c r="N106" s="497"/>
      <c r="O106" s="497"/>
      <c r="P106" s="497"/>
      <c r="Q106" s="497"/>
      <c r="R106" s="497"/>
      <c r="S106" s="497"/>
      <c r="T106" s="497"/>
      <c r="U106" s="497"/>
      <c r="V106" s="497"/>
      <c r="W106" s="497"/>
      <c r="X106" s="497"/>
      <c r="Y106" s="497"/>
      <c r="Z106" s="497"/>
      <c r="AA106" s="497"/>
      <c r="AB106" s="497"/>
      <c r="AC106" s="497"/>
      <c r="AD106" s="497"/>
      <c r="AE106" s="497"/>
      <c r="AF106" s="497"/>
      <c r="AG106" s="497"/>
      <c r="AH106" s="497"/>
    </row>
    <row r="107" spans="1:34" ht="27" customHeight="1" x14ac:dyDescent="0.5">
      <c r="A107" s="497"/>
      <c r="B107" s="497"/>
      <c r="C107" s="497"/>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7"/>
      <c r="AE107" s="497"/>
      <c r="AF107" s="497"/>
      <c r="AG107" s="497"/>
      <c r="AH107" s="497"/>
    </row>
    <row r="108" spans="1:34" ht="27" customHeight="1" x14ac:dyDescent="0.5">
      <c r="A108" s="497"/>
      <c r="B108" s="497"/>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row>
    <row r="109" spans="1:34" ht="27" customHeight="1" x14ac:dyDescent="0.5">
      <c r="A109" s="497"/>
      <c r="B109" s="497"/>
      <c r="C109" s="497"/>
      <c r="D109" s="497"/>
      <c r="E109" s="497"/>
      <c r="F109" s="497"/>
      <c r="G109" s="497"/>
      <c r="H109" s="497"/>
      <c r="I109" s="497"/>
      <c r="J109" s="497"/>
      <c r="K109" s="497"/>
      <c r="L109" s="497"/>
      <c r="M109" s="497"/>
      <c r="N109" s="497"/>
      <c r="O109" s="497"/>
      <c r="P109" s="497"/>
      <c r="Q109" s="497"/>
      <c r="R109" s="497"/>
      <c r="S109" s="497"/>
      <c r="T109" s="497"/>
      <c r="U109" s="497"/>
      <c r="V109" s="497"/>
      <c r="W109" s="497"/>
      <c r="X109" s="497"/>
      <c r="Y109" s="497"/>
      <c r="Z109" s="497"/>
      <c r="AA109" s="497"/>
      <c r="AB109" s="497"/>
      <c r="AC109" s="497"/>
      <c r="AD109" s="497"/>
      <c r="AE109" s="497"/>
      <c r="AF109" s="497"/>
      <c r="AG109" s="497"/>
      <c r="AH109" s="497"/>
    </row>
    <row r="110" spans="1:34" ht="27" customHeight="1" x14ac:dyDescent="0.5">
      <c r="A110" s="497"/>
      <c r="B110" s="497"/>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row>
    <row r="111" spans="1:34" ht="27" customHeight="1" x14ac:dyDescent="0.5">
      <c r="A111" s="497"/>
      <c r="B111" s="497"/>
      <c r="C111" s="497"/>
      <c r="D111" s="497"/>
      <c r="E111" s="497"/>
      <c r="F111" s="497"/>
      <c r="G111" s="497"/>
      <c r="H111" s="497"/>
      <c r="I111" s="497"/>
      <c r="J111" s="497"/>
      <c r="K111" s="497"/>
      <c r="L111" s="497"/>
      <c r="M111" s="497"/>
      <c r="N111" s="497"/>
      <c r="O111" s="497"/>
      <c r="P111" s="497"/>
      <c r="Q111" s="497"/>
      <c r="R111" s="497"/>
      <c r="S111" s="497"/>
      <c r="T111" s="497"/>
      <c r="U111" s="497"/>
      <c r="V111" s="497"/>
      <c r="W111" s="497"/>
      <c r="X111" s="497"/>
      <c r="Y111" s="497"/>
      <c r="Z111" s="497"/>
      <c r="AA111" s="497"/>
      <c r="AB111" s="497"/>
      <c r="AC111" s="497"/>
      <c r="AD111" s="497"/>
      <c r="AE111" s="497"/>
      <c r="AF111" s="497"/>
      <c r="AG111" s="497"/>
      <c r="AH111" s="497"/>
    </row>
    <row r="112" spans="1:34" ht="27" customHeight="1" x14ac:dyDescent="0.5">
      <c r="A112" s="497"/>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497"/>
      <c r="AC112" s="497"/>
      <c r="AD112" s="497"/>
      <c r="AE112" s="497"/>
      <c r="AF112" s="497"/>
      <c r="AG112" s="497"/>
      <c r="AH112" s="497"/>
    </row>
    <row r="113" spans="1:34" ht="27" customHeight="1" x14ac:dyDescent="0.5">
      <c r="A113" s="497"/>
      <c r="B113" s="497"/>
      <c r="C113" s="497"/>
      <c r="D113" s="497"/>
      <c r="E113" s="497"/>
      <c r="F113" s="497"/>
      <c r="G113" s="497"/>
      <c r="H113" s="497"/>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row>
    <row r="114" spans="1:34" ht="27" customHeight="1" x14ac:dyDescent="0.5">
      <c r="A114" s="497"/>
      <c r="B114" s="497"/>
      <c r="C114" s="497"/>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row>
    <row r="115" spans="1:34" ht="27" customHeight="1" x14ac:dyDescent="0.5">
      <c r="A115" s="497"/>
      <c r="B115" s="497"/>
      <c r="C115" s="497"/>
      <c r="D115" s="497"/>
      <c r="E115" s="497"/>
      <c r="F115" s="497"/>
      <c r="G115" s="497"/>
      <c r="H115" s="497"/>
      <c r="I115" s="497"/>
      <c r="J115" s="497"/>
      <c r="K115" s="497"/>
      <c r="L115" s="497"/>
      <c r="M115" s="497"/>
      <c r="N115" s="497"/>
      <c r="O115" s="497"/>
      <c r="P115" s="497"/>
      <c r="Q115" s="497"/>
      <c r="R115" s="497"/>
      <c r="S115" s="497"/>
      <c r="T115" s="497"/>
      <c r="U115" s="497"/>
      <c r="V115" s="497"/>
      <c r="W115" s="497"/>
      <c r="X115" s="497"/>
      <c r="Y115" s="497"/>
      <c r="Z115" s="497"/>
      <c r="AA115" s="497"/>
      <c r="AB115" s="497"/>
      <c r="AC115" s="497"/>
      <c r="AD115" s="497"/>
      <c r="AE115" s="497"/>
      <c r="AF115" s="497"/>
      <c r="AG115" s="497"/>
      <c r="AH115" s="497"/>
    </row>
    <row r="116" spans="1:34" ht="27" customHeight="1" x14ac:dyDescent="0.5">
      <c r="A116" s="497"/>
      <c r="B116" s="497"/>
      <c r="C116" s="497"/>
      <c r="D116" s="497"/>
      <c r="E116" s="497"/>
      <c r="F116" s="497"/>
      <c r="G116" s="497"/>
      <c r="H116" s="497"/>
      <c r="I116" s="497"/>
      <c r="J116" s="497"/>
      <c r="K116" s="497"/>
      <c r="L116" s="497"/>
      <c r="M116" s="497"/>
      <c r="N116" s="497"/>
      <c r="O116" s="497"/>
      <c r="P116" s="497"/>
      <c r="Q116" s="497"/>
      <c r="R116" s="497"/>
      <c r="S116" s="497"/>
      <c r="T116" s="497"/>
      <c r="U116" s="497"/>
      <c r="V116" s="497"/>
      <c r="W116" s="497"/>
      <c r="X116" s="497"/>
      <c r="Y116" s="497"/>
      <c r="Z116" s="497"/>
      <c r="AA116" s="497"/>
      <c r="AB116" s="497"/>
      <c r="AC116" s="497"/>
      <c r="AD116" s="497"/>
      <c r="AE116" s="497"/>
      <c r="AF116" s="497"/>
      <c r="AG116" s="497"/>
      <c r="AH116" s="497"/>
    </row>
    <row r="117" spans="1:34" ht="27" customHeight="1" x14ac:dyDescent="0.5">
      <c r="A117" s="497"/>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row>
    <row r="118" spans="1:34" ht="27" customHeight="1" x14ac:dyDescent="0.5">
      <c r="A118" s="497"/>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row>
    <row r="119" spans="1:34" ht="27" customHeight="1" x14ac:dyDescent="0.5">
      <c r="A119" s="497"/>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497"/>
      <c r="AB119" s="497"/>
      <c r="AC119" s="497"/>
      <c r="AD119" s="497"/>
      <c r="AE119" s="497"/>
      <c r="AF119" s="497"/>
      <c r="AG119" s="497"/>
      <c r="AH119" s="497"/>
    </row>
    <row r="120" spans="1:34" ht="27" customHeight="1" x14ac:dyDescent="0.5">
      <c r="A120" s="497"/>
      <c r="B120" s="497"/>
      <c r="C120" s="497"/>
      <c r="D120" s="497"/>
      <c r="E120" s="497"/>
      <c r="F120" s="497"/>
      <c r="G120" s="497"/>
      <c r="H120" s="497"/>
      <c r="I120" s="497"/>
      <c r="J120" s="497"/>
      <c r="K120" s="497"/>
      <c r="L120" s="497"/>
      <c r="M120" s="497"/>
      <c r="N120" s="497"/>
      <c r="O120" s="497"/>
      <c r="P120" s="497"/>
      <c r="Q120" s="497"/>
      <c r="R120" s="497"/>
      <c r="S120" s="497"/>
      <c r="T120" s="497"/>
      <c r="U120" s="497"/>
      <c r="V120" s="497"/>
      <c r="W120" s="497"/>
      <c r="X120" s="497"/>
      <c r="Y120" s="497"/>
      <c r="Z120" s="497"/>
      <c r="AA120" s="497"/>
      <c r="AB120" s="497"/>
      <c r="AC120" s="497"/>
      <c r="AD120" s="497"/>
      <c r="AE120" s="497"/>
      <c r="AF120" s="497"/>
      <c r="AG120" s="497"/>
      <c r="AH120" s="497"/>
    </row>
    <row r="121" spans="1:34" ht="27" customHeight="1" x14ac:dyDescent="0.5">
      <c r="A121" s="497"/>
      <c r="B121" s="497"/>
      <c r="C121" s="497"/>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row>
    <row r="122" spans="1:34" ht="27" customHeight="1" x14ac:dyDescent="0.5">
      <c r="A122" s="497"/>
      <c r="B122" s="497"/>
      <c r="C122" s="497"/>
      <c r="D122" s="497"/>
      <c r="E122" s="497"/>
      <c r="F122" s="497"/>
      <c r="G122" s="497"/>
      <c r="H122" s="497"/>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row>
    <row r="123" spans="1:34" ht="27" customHeight="1" x14ac:dyDescent="0.5">
      <c r="A123" s="497"/>
      <c r="B123" s="497"/>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row>
    <row r="124" spans="1:34" ht="27" customHeight="1" x14ac:dyDescent="0.5">
      <c r="A124" s="497"/>
      <c r="B124" s="497"/>
      <c r="C124" s="497"/>
      <c r="D124" s="497"/>
      <c r="E124" s="497"/>
      <c r="F124" s="497"/>
      <c r="G124" s="497"/>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7"/>
      <c r="AD124" s="497"/>
      <c r="AE124" s="497"/>
      <c r="AF124" s="497"/>
      <c r="AG124" s="497"/>
      <c r="AH124" s="497"/>
    </row>
    <row r="125" spans="1:34" ht="27" customHeight="1" x14ac:dyDescent="0.5">
      <c r="A125" s="497"/>
      <c r="B125" s="497"/>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497"/>
      <c r="AC125" s="497"/>
      <c r="AD125" s="497"/>
      <c r="AE125" s="497"/>
      <c r="AF125" s="497"/>
      <c r="AG125" s="497"/>
      <c r="AH125" s="497"/>
    </row>
    <row r="126" spans="1:34" ht="27" customHeight="1" x14ac:dyDescent="0.5">
      <c r="A126" s="497"/>
      <c r="B126" s="497"/>
      <c r="C126" s="497"/>
      <c r="D126" s="497"/>
      <c r="E126" s="497"/>
      <c r="F126" s="497"/>
      <c r="G126" s="497"/>
      <c r="H126" s="497"/>
      <c r="I126" s="497"/>
      <c r="J126" s="497"/>
      <c r="K126" s="497"/>
      <c r="L126" s="497"/>
      <c r="M126" s="497"/>
      <c r="N126" s="497"/>
      <c r="O126" s="497"/>
      <c r="P126" s="497"/>
      <c r="Q126" s="497"/>
      <c r="R126" s="497"/>
      <c r="S126" s="497"/>
      <c r="T126" s="497"/>
      <c r="U126" s="497"/>
      <c r="V126" s="497"/>
      <c r="W126" s="497"/>
      <c r="X126" s="497"/>
      <c r="Y126" s="497"/>
      <c r="Z126" s="497"/>
      <c r="AA126" s="497"/>
      <c r="AB126" s="497"/>
      <c r="AC126" s="497"/>
      <c r="AD126" s="497"/>
      <c r="AE126" s="497"/>
      <c r="AF126" s="497"/>
      <c r="AG126" s="497"/>
      <c r="AH126" s="497"/>
    </row>
    <row r="127" spans="1:34" ht="27" customHeight="1" x14ac:dyDescent="0.5">
      <c r="A127" s="497"/>
      <c r="B127" s="497"/>
      <c r="C127" s="497"/>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7"/>
      <c r="Z127" s="497"/>
      <c r="AA127" s="497"/>
      <c r="AB127" s="497"/>
      <c r="AC127" s="497"/>
      <c r="AD127" s="497"/>
      <c r="AE127" s="497"/>
      <c r="AF127" s="497"/>
      <c r="AG127" s="497"/>
      <c r="AH127" s="497"/>
    </row>
    <row r="128" spans="1:34" ht="27" customHeight="1" x14ac:dyDescent="0.5">
      <c r="A128" s="497"/>
      <c r="B128" s="497"/>
      <c r="C128" s="497"/>
      <c r="D128" s="497"/>
      <c r="E128" s="497"/>
      <c r="F128" s="497"/>
      <c r="G128" s="497"/>
      <c r="H128" s="497"/>
      <c r="I128" s="497"/>
      <c r="J128" s="497"/>
      <c r="K128" s="497"/>
      <c r="L128" s="497"/>
      <c r="M128" s="497"/>
      <c r="N128" s="497"/>
      <c r="O128" s="497"/>
      <c r="P128" s="497"/>
      <c r="Q128" s="497"/>
      <c r="R128" s="497"/>
      <c r="S128" s="497"/>
      <c r="T128" s="497"/>
      <c r="U128" s="497"/>
      <c r="V128" s="497"/>
      <c r="W128" s="497"/>
      <c r="X128" s="497"/>
      <c r="Y128" s="497"/>
      <c r="Z128" s="497"/>
      <c r="AA128" s="497"/>
      <c r="AB128" s="497"/>
      <c r="AC128" s="497"/>
      <c r="AD128" s="497"/>
      <c r="AE128" s="497"/>
      <c r="AF128" s="497"/>
      <c r="AG128" s="497"/>
      <c r="AH128" s="497"/>
    </row>
    <row r="129" spans="1:34" ht="27" customHeight="1" x14ac:dyDescent="0.5">
      <c r="A129" s="497"/>
      <c r="B129" s="497"/>
      <c r="C129" s="497"/>
      <c r="D129" s="497"/>
      <c r="E129" s="497"/>
      <c r="F129" s="497"/>
      <c r="G129" s="497"/>
      <c r="H129" s="497"/>
      <c r="I129" s="497"/>
      <c r="J129" s="497"/>
      <c r="K129" s="497"/>
      <c r="L129" s="497"/>
      <c r="M129" s="497"/>
      <c r="N129" s="497"/>
      <c r="O129" s="497"/>
      <c r="P129" s="497"/>
      <c r="Q129" s="497"/>
      <c r="R129" s="497"/>
      <c r="S129" s="497"/>
      <c r="T129" s="497"/>
      <c r="U129" s="497"/>
      <c r="V129" s="497"/>
      <c r="W129" s="497"/>
      <c r="X129" s="497"/>
      <c r="Y129" s="497"/>
      <c r="Z129" s="497"/>
      <c r="AA129" s="497"/>
      <c r="AB129" s="497"/>
      <c r="AC129" s="497"/>
      <c r="AD129" s="497"/>
      <c r="AE129" s="497"/>
      <c r="AF129" s="497"/>
      <c r="AG129" s="497"/>
      <c r="AH129" s="497"/>
    </row>
    <row r="130" spans="1:34" ht="27" customHeight="1" x14ac:dyDescent="0.5">
      <c r="A130" s="497"/>
      <c r="B130" s="497"/>
      <c r="C130" s="497"/>
      <c r="D130" s="497"/>
      <c r="E130" s="497"/>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c r="AH130" s="497"/>
    </row>
    <row r="131" spans="1:34" ht="27" customHeight="1" x14ac:dyDescent="0.5">
      <c r="A131" s="497"/>
      <c r="B131" s="497"/>
      <c r="C131" s="497"/>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497"/>
      <c r="AB131" s="497"/>
      <c r="AC131" s="497"/>
      <c r="AD131" s="497"/>
      <c r="AE131" s="497"/>
      <c r="AF131" s="497"/>
      <c r="AG131" s="497"/>
      <c r="AH131" s="497"/>
    </row>
    <row r="132" spans="1:34" ht="27" customHeight="1" x14ac:dyDescent="0.5">
      <c r="A132" s="497"/>
      <c r="B132" s="497"/>
      <c r="C132" s="497"/>
      <c r="D132" s="497"/>
      <c r="E132" s="497"/>
      <c r="F132" s="497"/>
      <c r="G132" s="497"/>
      <c r="H132" s="497"/>
      <c r="I132" s="497"/>
      <c r="J132" s="497"/>
      <c r="K132" s="497"/>
      <c r="L132" s="497"/>
      <c r="M132" s="497"/>
      <c r="N132" s="497"/>
      <c r="O132" s="497"/>
      <c r="P132" s="497"/>
      <c r="Q132" s="497"/>
      <c r="R132" s="497"/>
      <c r="S132" s="497"/>
      <c r="T132" s="497"/>
      <c r="U132" s="497"/>
      <c r="V132" s="497"/>
      <c r="W132" s="497"/>
      <c r="X132" s="497"/>
      <c r="Y132" s="497"/>
      <c r="Z132" s="497"/>
      <c r="AA132" s="497"/>
      <c r="AB132" s="497"/>
      <c r="AC132" s="497"/>
      <c r="AD132" s="497"/>
      <c r="AE132" s="497"/>
      <c r="AF132" s="497"/>
      <c r="AG132" s="497"/>
      <c r="AH132" s="497"/>
    </row>
    <row r="133" spans="1:34" ht="27" customHeight="1" x14ac:dyDescent="0.5">
      <c r="A133" s="497"/>
      <c r="B133" s="497"/>
      <c r="C133" s="497"/>
      <c r="D133" s="497"/>
      <c r="E133" s="497"/>
      <c r="F133" s="497"/>
      <c r="G133" s="497"/>
      <c r="H133" s="497"/>
      <c r="I133" s="497"/>
      <c r="J133" s="497"/>
      <c r="K133" s="497"/>
      <c r="L133" s="497"/>
      <c r="M133" s="497"/>
      <c r="N133" s="497"/>
      <c r="O133" s="497"/>
      <c r="P133" s="497"/>
      <c r="Q133" s="497"/>
      <c r="R133" s="497"/>
      <c r="S133" s="497"/>
      <c r="T133" s="497"/>
      <c r="U133" s="497"/>
      <c r="V133" s="497"/>
      <c r="W133" s="497"/>
      <c r="X133" s="497"/>
      <c r="Y133" s="497"/>
      <c r="Z133" s="497"/>
      <c r="AA133" s="497"/>
      <c r="AB133" s="497"/>
      <c r="AC133" s="497"/>
      <c r="AD133" s="497"/>
      <c r="AE133" s="497"/>
      <c r="AF133" s="497"/>
      <c r="AG133" s="497"/>
      <c r="AH133" s="497"/>
    </row>
    <row r="134" spans="1:34" ht="27" customHeight="1" x14ac:dyDescent="0.5">
      <c r="A134" s="497"/>
      <c r="B134" s="497"/>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row>
    <row r="135" spans="1:34" ht="27" customHeight="1" x14ac:dyDescent="0.5">
      <c r="A135" s="497"/>
      <c r="B135" s="497"/>
      <c r="C135" s="497"/>
      <c r="D135" s="497"/>
      <c r="E135" s="497"/>
      <c r="F135" s="497"/>
      <c r="G135" s="497"/>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row>
    <row r="136" spans="1:34" ht="27" customHeight="1" x14ac:dyDescent="0.5">
      <c r="A136" s="497"/>
      <c r="B136" s="497"/>
      <c r="C136" s="497"/>
      <c r="D136" s="497"/>
      <c r="E136" s="497"/>
      <c r="F136" s="497"/>
      <c r="G136" s="497"/>
      <c r="H136" s="497"/>
      <c r="I136" s="497"/>
      <c r="J136" s="497"/>
      <c r="K136" s="497"/>
      <c r="L136" s="497"/>
      <c r="M136" s="497"/>
      <c r="N136" s="497"/>
      <c r="O136" s="497"/>
      <c r="P136" s="497"/>
      <c r="Q136" s="497"/>
      <c r="R136" s="497"/>
      <c r="S136" s="497"/>
      <c r="T136" s="497"/>
      <c r="U136" s="497"/>
      <c r="V136" s="497"/>
      <c r="W136" s="497"/>
      <c r="X136" s="497"/>
      <c r="Y136" s="497"/>
      <c r="Z136" s="497"/>
      <c r="AA136" s="497"/>
      <c r="AB136" s="497"/>
      <c r="AC136" s="497"/>
      <c r="AD136" s="497"/>
      <c r="AE136" s="497"/>
      <c r="AF136" s="497"/>
      <c r="AG136" s="497"/>
      <c r="AH136" s="497"/>
    </row>
    <row r="137" spans="1:34" ht="27" customHeight="1" x14ac:dyDescent="0.5">
      <c r="A137" s="497"/>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497"/>
      <c r="AC137" s="497"/>
      <c r="AD137" s="497"/>
      <c r="AE137" s="497"/>
      <c r="AF137" s="497"/>
      <c r="AG137" s="497"/>
      <c r="AH137" s="497"/>
    </row>
    <row r="138" spans="1:34" ht="27" customHeight="1" x14ac:dyDescent="0.5">
      <c r="A138" s="497"/>
      <c r="B138" s="497"/>
      <c r="C138" s="497"/>
      <c r="D138" s="497"/>
      <c r="E138" s="497"/>
      <c r="F138" s="497"/>
      <c r="G138" s="497"/>
      <c r="H138" s="497"/>
      <c r="I138" s="497"/>
      <c r="J138" s="497"/>
      <c r="K138" s="497"/>
      <c r="L138" s="497"/>
      <c r="M138" s="497"/>
      <c r="N138" s="497"/>
      <c r="O138" s="497"/>
      <c r="P138" s="497"/>
      <c r="Q138" s="497"/>
      <c r="R138" s="497"/>
      <c r="S138" s="497"/>
      <c r="T138" s="497"/>
      <c r="U138" s="497"/>
      <c r="V138" s="497"/>
      <c r="W138" s="497"/>
      <c r="X138" s="497"/>
      <c r="Y138" s="497"/>
      <c r="Z138" s="497"/>
      <c r="AA138" s="497"/>
      <c r="AB138" s="497"/>
      <c r="AC138" s="497"/>
      <c r="AD138" s="497"/>
      <c r="AE138" s="497"/>
      <c r="AF138" s="497"/>
      <c r="AG138" s="497"/>
      <c r="AH138" s="497"/>
    </row>
    <row r="139" spans="1:34" ht="27" customHeight="1" x14ac:dyDescent="0.5">
      <c r="A139" s="497"/>
      <c r="B139" s="497"/>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row>
    <row r="140" spans="1:34" ht="27" customHeight="1" x14ac:dyDescent="0.5">
      <c r="A140" s="497"/>
      <c r="B140" s="497"/>
      <c r="C140" s="497"/>
      <c r="D140" s="497"/>
      <c r="E140" s="497"/>
      <c r="F140" s="497"/>
      <c r="G140" s="497"/>
      <c r="H140" s="497"/>
      <c r="I140" s="497"/>
      <c r="J140" s="497"/>
      <c r="K140" s="497"/>
      <c r="L140" s="497"/>
      <c r="M140" s="497"/>
      <c r="N140" s="497"/>
      <c r="O140" s="497"/>
      <c r="P140" s="497"/>
      <c r="Q140" s="497"/>
      <c r="R140" s="497"/>
      <c r="S140" s="497"/>
      <c r="T140" s="497"/>
      <c r="U140" s="497"/>
      <c r="V140" s="497"/>
      <c r="W140" s="497"/>
      <c r="X140" s="497"/>
      <c r="Y140" s="497"/>
      <c r="Z140" s="497"/>
      <c r="AA140" s="497"/>
      <c r="AB140" s="497"/>
      <c r="AC140" s="497"/>
      <c r="AD140" s="497"/>
      <c r="AE140" s="497"/>
      <c r="AF140" s="497"/>
      <c r="AG140" s="497"/>
      <c r="AH140" s="497"/>
    </row>
    <row r="141" spans="1:34" ht="27" customHeight="1" x14ac:dyDescent="0.5">
      <c r="A141" s="497"/>
      <c r="B141" s="497"/>
      <c r="C141" s="497"/>
      <c r="D141" s="497"/>
      <c r="E141" s="497"/>
      <c r="F141" s="497"/>
      <c r="G141" s="497"/>
      <c r="H141" s="497"/>
      <c r="I141" s="497"/>
      <c r="J141" s="497"/>
      <c r="K141" s="497"/>
      <c r="L141" s="497"/>
      <c r="M141" s="497"/>
      <c r="N141" s="497"/>
      <c r="O141" s="497"/>
      <c r="P141" s="497"/>
      <c r="Q141" s="497"/>
      <c r="R141" s="497"/>
      <c r="S141" s="497"/>
      <c r="T141" s="497"/>
      <c r="U141" s="497"/>
      <c r="V141" s="497"/>
      <c r="W141" s="497"/>
      <c r="X141" s="497"/>
      <c r="Y141" s="497"/>
      <c r="Z141" s="497"/>
      <c r="AA141" s="497"/>
      <c r="AB141" s="497"/>
      <c r="AC141" s="497"/>
      <c r="AD141" s="497"/>
      <c r="AE141" s="497"/>
      <c r="AF141" s="497"/>
      <c r="AG141" s="497"/>
      <c r="AH141" s="497"/>
    </row>
    <row r="142" spans="1:34" ht="27" customHeight="1" x14ac:dyDescent="0.5">
      <c r="A142" s="497"/>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c r="AH142" s="497"/>
    </row>
    <row r="143" spans="1:34" ht="27" customHeight="1" x14ac:dyDescent="0.5">
      <c r="C143" s="497"/>
      <c r="D143" s="497"/>
      <c r="E143" s="497"/>
      <c r="F143" s="497"/>
      <c r="G143" s="497"/>
    </row>
  </sheetData>
  <sheetProtection algorithmName="SHA-512" hashValue="JZG91Rk/HsrM2G5cog3/RyquE6FrvbfAuRjKdDdw9NjDzykQkjcZEIFsn/KZXi8lz45YcqxGbF5jAIE6H4R5sA==" saltValue="/pM9uvjCuFUwBoaVoDJnYg==" spinCount="100000" sheet="1" objects="1" scenarios="1"/>
  <mergeCells count="4">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Normal="100" workbookViewId="0">
      <selection activeCell="P32" sqref="P32"/>
    </sheetView>
  </sheetViews>
  <sheetFormatPr defaultColWidth="9.08984375" defaultRowHeight="16" x14ac:dyDescent="0.5"/>
  <cols>
    <col min="1" max="16384" width="9.08984375" style="3"/>
  </cols>
  <sheetData>
    <row r="1" spans="2:12" ht="16.5" thickBot="1" x14ac:dyDescent="0.55000000000000004"/>
    <row r="2" spans="2:12" ht="54.75" customHeight="1" thickBot="1" x14ac:dyDescent="0.55000000000000004">
      <c r="B2" s="344" t="s">
        <v>325</v>
      </c>
      <c r="C2" s="345"/>
      <c r="D2" s="345"/>
      <c r="E2" s="345"/>
      <c r="F2" s="345"/>
      <c r="G2" s="345"/>
      <c r="H2" s="345"/>
      <c r="I2" s="345"/>
      <c r="J2" s="345"/>
      <c r="K2" s="345"/>
      <c r="L2" s="346"/>
    </row>
    <row r="3" spans="2:12" ht="12.75" customHeight="1" x14ac:dyDescent="0.5">
      <c r="B3" s="762" t="s">
        <v>326</v>
      </c>
      <c r="C3" s="763"/>
      <c r="D3" s="763"/>
      <c r="E3" s="763"/>
      <c r="F3" s="763"/>
      <c r="G3" s="763"/>
      <c r="H3" s="763"/>
      <c r="I3" s="763"/>
      <c r="J3" s="763"/>
      <c r="K3" s="763"/>
      <c r="L3" s="764"/>
    </row>
    <row r="4" spans="2:12" x14ac:dyDescent="0.5">
      <c r="B4" s="762"/>
      <c r="C4" s="763"/>
      <c r="D4" s="763"/>
      <c r="E4" s="763"/>
      <c r="F4" s="763"/>
      <c r="G4" s="763"/>
      <c r="H4" s="763"/>
      <c r="I4" s="763"/>
      <c r="J4" s="763"/>
      <c r="K4" s="763"/>
      <c r="L4" s="764"/>
    </row>
    <row r="5" spans="2:12" x14ac:dyDescent="0.5">
      <c r="B5" s="762"/>
      <c r="C5" s="763"/>
      <c r="D5" s="763"/>
      <c r="E5" s="763"/>
      <c r="F5" s="763"/>
      <c r="G5" s="763"/>
      <c r="H5" s="763"/>
      <c r="I5" s="763"/>
      <c r="J5" s="763"/>
      <c r="K5" s="763"/>
      <c r="L5" s="764"/>
    </row>
    <row r="6" spans="2:12" ht="30.75" customHeight="1" x14ac:dyDescent="0.5">
      <c r="B6" s="762"/>
      <c r="C6" s="763"/>
      <c r="D6" s="763"/>
      <c r="E6" s="763"/>
      <c r="F6" s="763"/>
      <c r="G6" s="763"/>
      <c r="H6" s="763"/>
      <c r="I6" s="763"/>
      <c r="J6" s="763"/>
      <c r="K6" s="763"/>
      <c r="L6" s="764"/>
    </row>
    <row r="7" spans="2:12" ht="133.5" customHeight="1" thickBot="1" x14ac:dyDescent="0.55000000000000004">
      <c r="B7" s="765"/>
      <c r="C7" s="766"/>
      <c r="D7" s="766"/>
      <c r="E7" s="766"/>
      <c r="F7" s="766"/>
      <c r="G7" s="766"/>
      <c r="H7" s="766"/>
      <c r="I7" s="766"/>
      <c r="J7" s="766"/>
      <c r="K7" s="766"/>
      <c r="L7" s="767"/>
    </row>
    <row r="8" spans="2:12" s="4" customFormat="1" ht="13.5" customHeight="1" thickBot="1" x14ac:dyDescent="0.3">
      <c r="B8" s="768"/>
      <c r="C8" s="769"/>
      <c r="D8" s="769"/>
      <c r="E8" s="769"/>
      <c r="F8" s="769"/>
      <c r="G8" s="769"/>
      <c r="H8" s="769"/>
      <c r="I8" s="769"/>
      <c r="J8" s="769"/>
      <c r="K8" s="769"/>
      <c r="L8" s="770"/>
    </row>
    <row r="9" spans="2:12" x14ac:dyDescent="0.5">
      <c r="B9" s="275"/>
    </row>
    <row r="10" spans="2:12" s="4" customFormat="1" ht="13.5" customHeight="1" x14ac:dyDescent="0.25"/>
    <row r="11" spans="2:12" s="4" customFormat="1" ht="19.5" customHeight="1" x14ac:dyDescent="0.25">
      <c r="B11" s="271"/>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XuoVwsdBJUPEr1rIoi7WHhrWIxpIyMJIsvy4AY+C1BkfTQoidniR0/1Imp0xdAE84l1EkdC0I+j6lXml16wEiA==" saltValue="iqscN18mq40rdcifLOW+Rg=="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zoomScaleNormal="100" workbookViewId="0">
      <selection activeCell="N2" sqref="N2"/>
    </sheetView>
  </sheetViews>
  <sheetFormatPr defaultColWidth="9.08984375" defaultRowHeight="16" x14ac:dyDescent="0.5"/>
  <cols>
    <col min="1" max="1" width="3.90625" style="3" customWidth="1"/>
    <col min="2" max="16384" width="9.08984375" style="3"/>
  </cols>
  <sheetData>
    <row r="1" spans="2:12" ht="16.5" thickBot="1" x14ac:dyDescent="0.55000000000000004"/>
    <row r="2" spans="2:12" ht="54.75" customHeight="1" thickBot="1" x14ac:dyDescent="0.55000000000000004">
      <c r="B2" s="347" t="s">
        <v>327</v>
      </c>
      <c r="C2" s="342"/>
      <c r="D2" s="342"/>
      <c r="E2" s="342"/>
      <c r="F2" s="342"/>
      <c r="G2" s="342"/>
      <c r="H2" s="342"/>
      <c r="I2" s="342"/>
      <c r="J2" s="342"/>
      <c r="K2" s="342"/>
      <c r="L2" s="343"/>
    </row>
    <row r="3" spans="2:12" ht="71.25" customHeight="1" x14ac:dyDescent="0.5">
      <c r="B3" s="771" t="s">
        <v>328</v>
      </c>
      <c r="C3" s="772"/>
      <c r="D3" s="763" t="s">
        <v>329</v>
      </c>
      <c r="E3" s="763"/>
      <c r="F3" s="763"/>
      <c r="G3" s="763"/>
      <c r="H3" s="763"/>
      <c r="I3" s="763"/>
      <c r="J3" s="763"/>
      <c r="K3" s="763"/>
      <c r="L3" s="764"/>
    </row>
    <row r="4" spans="2:12" ht="71.25" customHeight="1" x14ac:dyDescent="0.5">
      <c r="B4" s="773" t="s">
        <v>330</v>
      </c>
      <c r="C4" s="774"/>
      <c r="D4" s="775" t="s">
        <v>331</v>
      </c>
      <c r="E4" s="775"/>
      <c r="F4" s="775"/>
      <c r="G4" s="775"/>
      <c r="H4" s="775"/>
      <c r="I4" s="775"/>
      <c r="J4" s="775"/>
      <c r="K4" s="775"/>
      <c r="L4" s="776"/>
    </row>
    <row r="5" spans="2:12" ht="71.25" customHeight="1" x14ac:dyDescent="0.5">
      <c r="B5" s="773" t="s">
        <v>332</v>
      </c>
      <c r="C5" s="774"/>
      <c r="D5" s="775" t="s">
        <v>333</v>
      </c>
      <c r="E5" s="775"/>
      <c r="F5" s="775"/>
      <c r="G5" s="775"/>
      <c r="H5" s="775"/>
      <c r="I5" s="775"/>
      <c r="J5" s="775"/>
      <c r="K5" s="775"/>
      <c r="L5" s="776"/>
    </row>
    <row r="6" spans="2:12" ht="71.25" customHeight="1" x14ac:dyDescent="0.5">
      <c r="B6" s="773" t="s">
        <v>334</v>
      </c>
      <c r="C6" s="774"/>
      <c r="D6" s="775" t="s">
        <v>335</v>
      </c>
      <c r="E6" s="775"/>
      <c r="F6" s="775"/>
      <c r="G6" s="775"/>
      <c r="H6" s="775"/>
      <c r="I6" s="775"/>
      <c r="J6" s="775"/>
      <c r="K6" s="775"/>
      <c r="L6" s="776"/>
    </row>
    <row r="7" spans="2:12" ht="71.25" customHeight="1" thickBot="1" x14ac:dyDescent="0.55000000000000004">
      <c r="B7" s="777" t="s">
        <v>336</v>
      </c>
      <c r="C7" s="778"/>
      <c r="D7" s="766" t="s">
        <v>337</v>
      </c>
      <c r="E7" s="766"/>
      <c r="F7" s="766"/>
      <c r="G7" s="766"/>
      <c r="H7" s="766"/>
      <c r="I7" s="766"/>
      <c r="J7" s="766"/>
      <c r="K7" s="766"/>
      <c r="L7" s="767"/>
    </row>
    <row r="8" spans="2:12" s="4" customFormat="1" ht="13.5" customHeight="1" thickBot="1" x14ac:dyDescent="0.3">
      <c r="B8" s="272"/>
      <c r="C8" s="273"/>
      <c r="D8" s="273"/>
      <c r="E8" s="273"/>
      <c r="F8" s="273"/>
      <c r="G8" s="273"/>
      <c r="H8" s="273"/>
      <c r="I8" s="273"/>
      <c r="J8" s="273"/>
      <c r="K8" s="273"/>
      <c r="L8" s="274"/>
    </row>
    <row r="10" spans="2:12" s="4" customFormat="1" ht="13.5" customHeight="1" x14ac:dyDescent="0.25"/>
    <row r="11" spans="2:12" s="4" customFormat="1" ht="19.5" customHeight="1" x14ac:dyDescent="0.25">
      <c r="B11" s="271"/>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Ozk014fRFXHeUTDg3Goz55B0aur5o6wag5m58t21lGC9DfayqEr6bQKSH/bpY6ljuxZhIcZhzsqxrxE1i9uHcQ==" saltValue="Z091KG4cU5XzVo3zyrDlN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0"/>
  <sheetViews>
    <sheetView showGridLines="0" showRowColHeaders="0" zoomScaleNormal="100" workbookViewId="0">
      <selection activeCell="D5" sqref="D5"/>
    </sheetView>
  </sheetViews>
  <sheetFormatPr defaultColWidth="8.90625" defaultRowHeight="12.5" x14ac:dyDescent="0.25"/>
  <cols>
    <col min="1" max="1" width="8.90625" customWidth="1"/>
    <col min="2" max="3" width="12.54296875" customWidth="1"/>
    <col min="4" max="4" width="76.54296875" customWidth="1"/>
    <col min="5" max="5" width="10.453125" customWidth="1"/>
  </cols>
  <sheetData>
    <row r="1" spans="1:56" ht="13"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3">
      <c r="A2" s="2"/>
      <c r="B2" s="245" t="s">
        <v>338</v>
      </c>
      <c r="C2" s="246" t="s">
        <v>339</v>
      </c>
      <c r="D2" s="247" t="s">
        <v>340</v>
      </c>
      <c r="E2" s="248" t="s">
        <v>341</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7.65" customHeight="1" x14ac:dyDescent="0.25">
      <c r="A3" s="2"/>
      <c r="B3" s="249">
        <v>44470</v>
      </c>
      <c r="C3" s="250">
        <v>36.1</v>
      </c>
      <c r="D3" s="251" t="s">
        <v>342</v>
      </c>
      <c r="E3" s="252" t="s">
        <v>343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27" x14ac:dyDescent="0.25">
      <c r="A4" s="2"/>
      <c r="B4" s="249">
        <v>44378</v>
      </c>
      <c r="C4" s="250">
        <v>36</v>
      </c>
      <c r="D4" s="251" t="s">
        <v>344</v>
      </c>
      <c r="E4" s="252" t="s">
        <v>345</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81" x14ac:dyDescent="0.25">
      <c r="A5" s="2"/>
      <c r="B5" s="249">
        <v>44044</v>
      </c>
      <c r="C5" s="250">
        <v>35.1</v>
      </c>
      <c r="D5" s="251" t="s">
        <v>346</v>
      </c>
      <c r="E5" s="252" t="s">
        <v>345</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70" x14ac:dyDescent="0.25">
      <c r="A6" s="2"/>
      <c r="B6" s="249">
        <v>44013</v>
      </c>
      <c r="C6" s="250">
        <v>35</v>
      </c>
      <c r="D6" s="251" t="s">
        <v>347</v>
      </c>
      <c r="E6" s="252" t="s">
        <v>345</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13.5" x14ac:dyDescent="0.25">
      <c r="A7" s="2"/>
      <c r="B7" s="249">
        <v>43952</v>
      </c>
      <c r="C7" s="250">
        <v>34.1</v>
      </c>
      <c r="D7" s="251" t="s">
        <v>348</v>
      </c>
      <c r="E7" s="252" t="s">
        <v>349</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67.5" x14ac:dyDescent="0.25">
      <c r="A8" s="2"/>
      <c r="B8" s="249">
        <v>43556</v>
      </c>
      <c r="C8" s="250">
        <v>34</v>
      </c>
      <c r="D8" s="251" t="s">
        <v>350</v>
      </c>
      <c r="E8" s="252" t="s">
        <v>351</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13.5" x14ac:dyDescent="0.25">
      <c r="A9" s="2"/>
      <c r="B9" s="249">
        <v>43479</v>
      </c>
      <c r="C9" s="250">
        <v>33.1</v>
      </c>
      <c r="D9" s="251" t="s">
        <v>352</v>
      </c>
      <c r="E9" s="252" t="s">
        <v>353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162" x14ac:dyDescent="0.25">
      <c r="A10" s="2"/>
      <c r="B10" s="249">
        <v>43221</v>
      </c>
      <c r="C10" s="250">
        <v>33</v>
      </c>
      <c r="D10" s="251" t="s">
        <v>354</v>
      </c>
      <c r="E10" s="252" t="s">
        <v>355</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40.5" x14ac:dyDescent="0.25">
      <c r="A11" s="2"/>
      <c r="B11" s="249">
        <v>43009</v>
      </c>
      <c r="C11" s="250">
        <v>32.1</v>
      </c>
      <c r="D11" s="251" t="s">
        <v>356</v>
      </c>
      <c r="E11" s="252" t="s">
        <v>357</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40.5" x14ac:dyDescent="0.25">
      <c r="A12" s="2"/>
      <c r="B12" s="249">
        <v>42948</v>
      </c>
      <c r="C12" s="250">
        <v>32</v>
      </c>
      <c r="D12" s="251" t="s">
        <v>358</v>
      </c>
      <c r="E12" s="252" t="s">
        <v>359</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13.5" x14ac:dyDescent="0.25">
      <c r="A13" s="2"/>
      <c r="B13" s="253">
        <v>42826</v>
      </c>
      <c r="C13" s="254">
        <v>31.2</v>
      </c>
      <c r="D13" s="255" t="s">
        <v>360</v>
      </c>
      <c r="E13" s="256" t="s">
        <v>359</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40.5" x14ac:dyDescent="0.25">
      <c r="A14" s="2"/>
      <c r="B14" s="253">
        <v>42705</v>
      </c>
      <c r="C14" s="254">
        <v>31.1</v>
      </c>
      <c r="D14" s="255" t="s">
        <v>361</v>
      </c>
      <c r="E14" s="256" t="s">
        <v>359</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ht="216" x14ac:dyDescent="0.25">
      <c r="A15" s="2"/>
      <c r="B15" s="253">
        <v>42552</v>
      </c>
      <c r="C15" s="254">
        <v>31</v>
      </c>
      <c r="D15" s="255" t="s">
        <v>362</v>
      </c>
      <c r="E15" s="256" t="s">
        <v>363</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56" ht="67.5" x14ac:dyDescent="0.25">
      <c r="A16" s="2"/>
      <c r="B16" s="253">
        <v>42156</v>
      </c>
      <c r="C16" s="254">
        <v>30</v>
      </c>
      <c r="D16" s="255" t="s">
        <v>364</v>
      </c>
      <c r="E16" s="256" t="s">
        <v>365</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42.5" x14ac:dyDescent="0.3">
      <c r="A17" s="2"/>
      <c r="B17" s="253">
        <v>41791</v>
      </c>
      <c r="C17" s="254">
        <v>29</v>
      </c>
      <c r="D17" s="257" t="s">
        <v>366</v>
      </c>
      <c r="E17" s="256" t="s">
        <v>365</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27" x14ac:dyDescent="0.25">
      <c r="A18" s="2"/>
      <c r="B18" s="258">
        <v>41671</v>
      </c>
      <c r="C18" s="250">
        <v>28.2</v>
      </c>
      <c r="D18" s="251" t="s">
        <v>367</v>
      </c>
      <c r="E18" s="252" t="s">
        <v>368</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27" x14ac:dyDescent="0.25">
      <c r="A19" s="2"/>
      <c r="B19" s="258">
        <v>41609</v>
      </c>
      <c r="C19" s="250">
        <v>28.1</v>
      </c>
      <c r="D19" s="251" t="s">
        <v>369</v>
      </c>
      <c r="E19" s="252" t="s">
        <v>368</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56" x14ac:dyDescent="0.25">
      <c r="A20" s="2"/>
      <c r="B20" s="258">
        <v>41456</v>
      </c>
      <c r="C20" s="250">
        <v>28</v>
      </c>
      <c r="D20" s="251" t="s">
        <v>370</v>
      </c>
      <c r="E20" s="252" t="s">
        <v>368</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7" x14ac:dyDescent="0.25">
      <c r="A21" s="2"/>
      <c r="B21" s="258">
        <v>41333</v>
      </c>
      <c r="C21" s="250">
        <v>27.5</v>
      </c>
      <c r="D21" s="251" t="s">
        <v>371</v>
      </c>
      <c r="E21" s="252" t="s">
        <v>368</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27" x14ac:dyDescent="0.25">
      <c r="A22" s="2"/>
      <c r="B22" s="258">
        <v>41275</v>
      </c>
      <c r="C22" s="250">
        <v>27.1</v>
      </c>
      <c r="D22" s="259" t="s">
        <v>372</v>
      </c>
      <c r="E22" s="252" t="s">
        <v>365</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7" x14ac:dyDescent="0.25">
      <c r="A23" s="2"/>
      <c r="B23" s="258">
        <v>41214</v>
      </c>
      <c r="C23" s="250">
        <v>27</v>
      </c>
      <c r="D23" s="259" t="s">
        <v>373</v>
      </c>
      <c r="E23" s="256" t="s">
        <v>368</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67.5" x14ac:dyDescent="0.25">
      <c r="A24" s="2"/>
      <c r="B24" s="258">
        <v>41091</v>
      </c>
      <c r="C24" s="260">
        <v>26.2</v>
      </c>
      <c r="D24" s="261" t="s">
        <v>374</v>
      </c>
      <c r="E24" s="262" t="s">
        <v>375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13.5" x14ac:dyDescent="0.25">
      <c r="A25" s="2"/>
      <c r="B25" s="263">
        <v>40920</v>
      </c>
      <c r="C25" s="264" t="s">
        <v>376</v>
      </c>
      <c r="D25" s="265" t="s">
        <v>377</v>
      </c>
      <c r="E25" s="266" t="s">
        <v>375</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135.5" thickBot="1" x14ac:dyDescent="0.3">
      <c r="A26" s="2"/>
      <c r="B26" s="267">
        <v>40848</v>
      </c>
      <c r="C26" s="268" t="s">
        <v>378</v>
      </c>
      <c r="D26" s="269" t="s">
        <v>379</v>
      </c>
      <c r="E26" s="270" t="s">
        <v>375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B350" s="2"/>
      <c r="C350" s="2"/>
      <c r="D350" s="2"/>
      <c r="E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sheetData>
  <sheetProtection algorithmName="SHA-512" hashValue="3FKXFRsdyZAYSyYSwutEOhED5ktQYfeOU312EH79MBaWWXCsCsGh7H1480GvT5dXUUL+dLY7yrsOr+cVAKpGkQ==" saltValue="sUgT/mYsxuEUK+TAC6/EPA==" spinCount="100000" sheet="1" selectLockedCells="1" selectUnlockedCells="1"/>
  <pageMargins left="0.70866141732283472" right="0.70866141732283472" top="0.74803149606299213" bottom="0.74803149606299213"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7" ma:contentTypeDescription="Create a new document." ma:contentTypeScope="" ma:versionID="604dc2bf2509831e0af604a7daaea9a9">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dfd39478783dd86e7f4d496bce023ba8"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95DF9-7D38-434A-BE17-31AE48FEAC77}">
  <ds:schemaRefs>
    <ds:schemaRef ds:uri="96adaec6-6188-43bf-aec5-291c802dcb1b"/>
    <ds:schemaRef ds:uri="35b6a7de-9e1a-4b3d-8e58-e2a3da2946eb"/>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http://schemas.microsoft.com/office/2006/documentManagement/types"/>
    <ds:schemaRef ds:uri="8db9bdd8-629b-441c-9eb6-e46a2e9dae0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3.xml><?xml version="1.0" encoding="utf-8"?>
<ds:datastoreItem xmlns:ds="http://schemas.openxmlformats.org/officeDocument/2006/customXml" ds:itemID="{D7691A54-1F50-402E-8D90-899AA5AD9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48</vt:i4>
      </vt:variant>
    </vt:vector>
  </HeadingPairs>
  <TitlesOfParts>
    <vt:vector size="59" baseType="lpstr">
      <vt:lpstr>Terms and Conditions</vt:lpstr>
      <vt:lpstr>Guidance Notes</vt:lpstr>
      <vt:lpstr>Project Compliance Tool</vt:lpstr>
      <vt:lpstr>Business Case</vt:lpstr>
      <vt:lpstr>Eligible Technologies</vt:lpstr>
      <vt:lpstr>Additionality Criteria</vt:lpstr>
      <vt:lpstr>Definitions</vt:lpstr>
      <vt:lpstr>Revision History</vt:lpstr>
      <vt:lpstr>Assessment Form</vt:lpstr>
      <vt:lpstr>PETREAD</vt:lpstr>
      <vt:lpstr>Extra look-up</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Transformers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Nadim El Bakri</cp:lastModifiedBy>
  <cp:revision/>
  <dcterms:created xsi:type="dcterms:W3CDTF">2008-09-24T10:06:48Z</dcterms:created>
  <dcterms:modified xsi:type="dcterms:W3CDTF">2023-01-25T14:27:47Z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