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24226"/>
  <mc:AlternateContent xmlns:mc="http://schemas.openxmlformats.org/markup-compatibility/2006">
    <mc:Choice Requires="x15">
      <x15ac:absPath xmlns:x15ac="http://schemas.microsoft.com/office/spreadsheetml/2010/11/ac" url="\\SALIXFS01\Shared\Technical Services - Nov09\13. Technology Specific Work\12. Pipework Insulation\1. Version 2 Development\"/>
    </mc:Choice>
  </mc:AlternateContent>
  <xr:revisionPtr revIDLastSave="0" documentId="13_ncr:1_{2B647A32-9E01-4CC5-B9D1-D848E35F603E}" xr6:coauthVersionLast="45" xr6:coauthVersionMax="45" xr10:uidLastSave="{00000000-0000-0000-0000-000000000000}"/>
  <bookViews>
    <workbookView xWindow="-120" yWindow="-120" windowWidth="29040" windowHeight="15840" xr2:uid="{00000000-000D-0000-FFFF-FFFF00000000}"/>
  </bookViews>
  <sheets>
    <sheet name="Terms and Conditions" sheetId="8" r:id="rId1"/>
    <sheet name="Guidance Notes" sheetId="6" r:id="rId2"/>
    <sheet name="Calculation Tool" sheetId="4" r:id="rId3"/>
    <sheet name="Reference Material" sheetId="2" r:id="rId4"/>
    <sheet name="Revision History" sheetId="7" r:id="rId5"/>
  </sheets>
  <definedNames>
    <definedName name="Application">'Reference Material'!$C$5:$C$10</definedName>
    <definedName name="Factor">'Reference Material'!$C$5:$G$10</definedName>
    <definedName name="FuelType">'Calculation Tool'!$Y$13:$Y$22</definedName>
    <definedName name="Inches">'Reference Material'!$D$17:$D$29</definedName>
    <definedName name="Millimetre">'Reference Material'!$C$17:$C$29</definedName>
    <definedName name="_xlnm.Print_Area" localSheetId="2">'Calculation Tool'!$B$1:$S$33</definedName>
    <definedName name="ps_0.025">'Reference Material'!$E$35:$I$48</definedName>
    <definedName name="ps_0.04">'Reference Material'!$J$35:$N$48</definedName>
    <definedName name="ps_0.055">'Reference Material'!$O$35:$S$48</definedName>
    <definedName name="ps_0.07">'Reference Material'!$T$35:$X$48</definedName>
    <definedName name="Select">'Reference Material'!$B$17</definedName>
    <definedName name="Size">'Reference Material'!$B$16:$D$16</definedName>
    <definedName name="Temperature">'Reference Material'!$E$16:$P$16</definedName>
    <definedName name="TypesOfPipe">'Reference Material'!$C$5:$C$10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 l="1"/>
  <c r="D13" i="4" l="1"/>
  <c r="D14" i="4"/>
  <c r="D15" i="4"/>
  <c r="D16" i="4"/>
  <c r="D17" i="4"/>
  <c r="B6" i="8" l="1"/>
  <c r="B7" i="8"/>
  <c r="AB13" i="4" l="1"/>
  <c r="E12" i="4" l="1"/>
  <c r="I13" i="4" l="1"/>
  <c r="J13" i="4" s="1"/>
  <c r="H28" i="4" l="1"/>
  <c r="J16" i="4"/>
  <c r="J17" i="4"/>
  <c r="D18" i="4"/>
  <c r="P18" i="4" s="1"/>
  <c r="R18" i="4" s="1"/>
  <c r="S18" i="4" s="1"/>
  <c r="D19" i="4"/>
  <c r="P19" i="4" s="1"/>
  <c r="R19" i="4" s="1"/>
  <c r="S19" i="4" s="1"/>
  <c r="D20" i="4"/>
  <c r="J20" i="4" s="1"/>
  <c r="D21" i="4"/>
  <c r="O21" i="4" s="1"/>
  <c r="D22" i="4"/>
  <c r="J22" i="4" s="1"/>
  <c r="D23" i="4"/>
  <c r="J23" i="4" s="1"/>
  <c r="D24" i="4"/>
  <c r="J24" i="4" s="1"/>
  <c r="D25" i="4"/>
  <c r="J25" i="4" s="1"/>
  <c r="D26" i="4"/>
  <c r="P26" i="4" s="1"/>
  <c r="R26" i="4" s="1"/>
  <c r="S26" i="4" s="1"/>
  <c r="D27" i="4"/>
  <c r="P27" i="4" s="1"/>
  <c r="R27" i="4" s="1"/>
  <c r="S27" i="4" s="1"/>
  <c r="C5" i="4"/>
  <c r="C4" i="4"/>
  <c r="O26" i="4" l="1"/>
  <c r="P24" i="4"/>
  <c r="R24" i="4" s="1"/>
  <c r="S24" i="4" s="1"/>
  <c r="N19" i="4"/>
  <c r="N18" i="4"/>
  <c r="O24" i="4"/>
  <c r="N21" i="4"/>
  <c r="O19" i="4"/>
  <c r="N26" i="4"/>
  <c r="N20" i="4"/>
  <c r="O18" i="4"/>
  <c r="O27" i="4"/>
  <c r="P25" i="4"/>
  <c r="R25" i="4" s="1"/>
  <c r="S25" i="4" s="1"/>
  <c r="N27" i="4"/>
  <c r="O25" i="4"/>
  <c r="J15" i="4"/>
  <c r="J14" i="4"/>
  <c r="J21" i="4"/>
  <c r="P22" i="4"/>
  <c r="R22" i="4" s="1"/>
  <c r="S22" i="4" s="1"/>
  <c r="J27" i="4"/>
  <c r="J19" i="4"/>
  <c r="N25" i="4"/>
  <c r="O23" i="4"/>
  <c r="P21" i="4"/>
  <c r="R21" i="4" s="1"/>
  <c r="S21" i="4" s="1"/>
  <c r="J26" i="4"/>
  <c r="J18" i="4"/>
  <c r="N24" i="4"/>
  <c r="O22" i="4"/>
  <c r="P20" i="4"/>
  <c r="R20" i="4" s="1"/>
  <c r="S20" i="4" s="1"/>
  <c r="P23" i="4"/>
  <c r="R23" i="4" s="1"/>
  <c r="S23" i="4" s="1"/>
  <c r="N23" i="4"/>
  <c r="N22" i="4"/>
  <c r="O20" i="4"/>
  <c r="G28" i="4" l="1"/>
  <c r="X14" i="4" l="1"/>
  <c r="X15" i="4"/>
  <c r="X16" i="4"/>
  <c r="X13" i="4"/>
  <c r="U14" i="4"/>
  <c r="U15" i="4"/>
  <c r="U16" i="4"/>
  <c r="U17" i="4"/>
  <c r="U18" i="4"/>
  <c r="U19" i="4"/>
  <c r="U20" i="4"/>
  <c r="U21" i="4"/>
  <c r="U22" i="4"/>
  <c r="U23" i="4"/>
  <c r="U24" i="4"/>
  <c r="U25" i="4"/>
  <c r="U13" i="4"/>
  <c r="U12" i="4"/>
  <c r="Q13" i="4"/>
  <c r="M13" i="4" l="1"/>
  <c r="N13" i="4" s="1"/>
  <c r="T24" i="4"/>
  <c r="T26" i="4"/>
  <c r="T17" i="4"/>
  <c r="T16" i="4"/>
  <c r="T15" i="4"/>
  <c r="T19" i="4"/>
  <c r="T13" i="4"/>
  <c r="T18" i="4"/>
  <c r="T23" i="4"/>
  <c r="T22" i="4"/>
  <c r="T14" i="4"/>
  <c r="T25" i="4"/>
  <c r="T21" i="4"/>
  <c r="T27" i="4"/>
  <c r="T20" i="4"/>
  <c r="Q17" i="4"/>
  <c r="Q21" i="4"/>
  <c r="Q20" i="4"/>
  <c r="Q26" i="4"/>
  <c r="Q27" i="4"/>
  <c r="Q15" i="4"/>
  <c r="Q22" i="4"/>
  <c r="Q23" i="4"/>
  <c r="Q24" i="4"/>
  <c r="Q18" i="4"/>
  <c r="Q19" i="4"/>
  <c r="Q25" i="4"/>
  <c r="Q16" i="4"/>
  <c r="Q14" i="4"/>
  <c r="M25" i="4" l="1"/>
  <c r="M20" i="4"/>
  <c r="M17" i="4"/>
  <c r="N17" i="4" s="1"/>
  <c r="O17" i="4" s="1"/>
  <c r="P17" i="4" s="1"/>
  <c r="R17" i="4" s="1"/>
  <c r="S17" i="4" s="1"/>
  <c r="M19" i="4"/>
  <c r="M24" i="4"/>
  <c r="M15" i="4"/>
  <c r="N15" i="4" s="1"/>
  <c r="O15" i="4" s="1"/>
  <c r="P15" i="4" s="1"/>
  <c r="R15" i="4" s="1"/>
  <c r="S15" i="4" s="1"/>
  <c r="M16" i="4"/>
  <c r="N16" i="4" s="1"/>
  <c r="O16" i="4" s="1"/>
  <c r="P16" i="4" s="1"/>
  <c r="R16" i="4" s="1"/>
  <c r="S16" i="4" s="1"/>
  <c r="M23" i="4"/>
  <c r="M27" i="4"/>
  <c r="M22" i="4"/>
  <c r="M26" i="4"/>
  <c r="M14" i="4"/>
  <c r="N14" i="4" s="1"/>
  <c r="O14" i="4" s="1"/>
  <c r="P14" i="4" s="1"/>
  <c r="R14" i="4" s="1"/>
  <c r="S14" i="4" s="1"/>
  <c r="M18" i="4"/>
  <c r="M21" i="4"/>
  <c r="I14" i="4"/>
  <c r="I15" i="4"/>
  <c r="I16" i="4"/>
  <c r="I17" i="4"/>
  <c r="I18" i="4"/>
  <c r="I19" i="4"/>
  <c r="I20" i="4"/>
  <c r="I21" i="4"/>
  <c r="I22" i="4"/>
  <c r="I23" i="4"/>
  <c r="I24" i="4"/>
  <c r="I25" i="4"/>
  <c r="I26" i="4"/>
  <c r="I27" i="4"/>
  <c r="O13" i="4"/>
  <c r="P13" i="4" l="1"/>
  <c r="R13" i="4" s="1"/>
  <c r="S13" i="4" s="1"/>
  <c r="J28" i="4"/>
  <c r="S28" i="4" l="1"/>
  <c r="N28" i="4"/>
  <c r="O28" i="4"/>
  <c r="P28" i="4" l="1"/>
  <c r="R28" i="4" s="1"/>
</calcChain>
</file>

<file path=xl/sharedStrings.xml><?xml version="1.0" encoding="utf-8"?>
<sst xmlns="http://schemas.openxmlformats.org/spreadsheetml/2006/main" count="98" uniqueCount="87">
  <si>
    <t>Size</t>
  </si>
  <si>
    <t>Inches</t>
  </si>
  <si>
    <t>Gas</t>
  </si>
  <si>
    <t>Description</t>
  </si>
  <si>
    <t>Single pipe freely exposed</t>
  </si>
  <si>
    <t>More than one pipe freely exposed</t>
  </si>
  <si>
    <t>More than one pipe along the ceiling</t>
  </si>
  <si>
    <t>Single pipe along skirting or riser</t>
  </si>
  <si>
    <t>More than one pipe along skirting or riser</t>
  </si>
  <si>
    <t>Single pipe along ceiling</t>
  </si>
  <si>
    <t>#</t>
  </si>
  <si>
    <t>Length of Pipe (in meters)</t>
  </si>
  <si>
    <t>Factor</t>
  </si>
  <si>
    <t>Electricity</t>
  </si>
  <si>
    <t>Gas oil</t>
  </si>
  <si>
    <t>Fuel oil</t>
  </si>
  <si>
    <t>Burning oil</t>
  </si>
  <si>
    <t>Coal</t>
  </si>
  <si>
    <t>LPG</t>
  </si>
  <si>
    <t>Wood pellets</t>
  </si>
  <si>
    <t>Wood chips</t>
  </si>
  <si>
    <t>Biogas</t>
  </si>
  <si>
    <t>Insulation Thickness</t>
  </si>
  <si>
    <t>Annual kWh Savings</t>
  </si>
  <si>
    <t>Insulation Check</t>
  </si>
  <si>
    <t>Annual Pre-kWh loss</t>
  </si>
  <si>
    <t>Post loss (W/m)</t>
  </si>
  <si>
    <t>Energy price</t>
  </si>
  <si>
    <t>p/kWh</t>
  </si>
  <si>
    <t>%</t>
  </si>
  <si>
    <t>Heating operation</t>
  </si>
  <si>
    <t>NAME</t>
  </si>
  <si>
    <t>Fuel Type</t>
  </si>
  <si>
    <t>Millimetre</t>
  </si>
  <si>
    <t>Introduction:</t>
  </si>
  <si>
    <t>Guide on using the Pipework Insulation Tool:</t>
  </si>
  <si>
    <t>Salix Disclaimer:</t>
  </si>
  <si>
    <t>Pipe size units</t>
  </si>
  <si>
    <t>Insulation cost per metre (£)</t>
  </si>
  <si>
    <t>Estimated loss per metre (W/m)</t>
  </si>
  <si>
    <t>Estimated financial saving</t>
  </si>
  <si>
    <t>Fuel type</t>
  </si>
  <si>
    <t>Source:</t>
  </si>
  <si>
    <t>http://www.engineeringtoolbox.com/steel-pipes-heat-loss-d_53.html</t>
  </si>
  <si>
    <t>Heat loss from steel pipes and tubes</t>
  </si>
  <si>
    <t>Heat loss from Fluid inside Pipe (W/m)</t>
  </si>
  <si>
    <t>Nominal bore</t>
  </si>
  <si>
    <t>CIBSE Guide C Reference Data</t>
  </si>
  <si>
    <t>Table 3.26 CIBSE Guide C: Heat emission or absorption from insulated pipes per unit length and per unit temperature difference</t>
  </si>
  <si>
    <t>Heat emission or absorption from insulated pipework per unit temperature difference (/ W·m–1 K–1) pipe size for stated thermal conductivity of insulation (/ W·m–1 K–1) and thickness of insulation (/ mm)</t>
  </si>
  <si>
    <t>Heatloss correction factors for steel pipes</t>
  </si>
  <si>
    <t>Calculation methodology:</t>
  </si>
  <si>
    <t>* Correction factor is defined based on the description of the pipes. Factors can be found in the table below:</t>
  </si>
  <si>
    <t xml:space="preserve">
http://www.engineeringtoolbox.com/steel-pipes-heat-loss-d_53.html</t>
  </si>
  <si>
    <t>To use the Salix Pipework insulation tool, you will need to have collated some input information, specific to your pipework heating system. Primarily, you will need to have collected the following basic information:
• A rough description of the pipe location (e.g. running along a ceiling)
• The nominal size of the pipes to be insulated (mm or inch)
• The temperature of the fluid running through the pipe(s) and the ambient room temperature (°C)
• The length of pipework affected (m)
• The operational hours and efficiency of the plant (to calculate the kWh consumption)
The accuracy of the estimated savings is dependent on the inputs to the tool. Any outputs from the tool should be cross referenced with actual data (where possible) such as consumption readings to assess whether the estimated saving is reasonable.</t>
  </si>
  <si>
    <t>Insulation Emissivity</t>
  </si>
  <si>
    <t>Hours per day</t>
  </si>
  <si>
    <t>Weeks per year</t>
  </si>
  <si>
    <t>Annual post kWh loss</t>
  </si>
  <si>
    <t>Boiler Efficiency</t>
  </si>
  <si>
    <t>Temperature Difference (°C)</t>
  </si>
  <si>
    <t>Temperature Difference(°C)</t>
  </si>
  <si>
    <t>Date</t>
  </si>
  <si>
    <t>Ver</t>
  </si>
  <si>
    <t>Change</t>
  </si>
  <si>
    <t>By</t>
  </si>
  <si>
    <t>MC/BB</t>
  </si>
  <si>
    <t>Payback in Years</t>
  </si>
  <si>
    <t>kg CO2/kWH</t>
  </si>
  <si>
    <t>kg CO2/kWh for this project</t>
  </si>
  <si>
    <t>Revised Methodology</t>
  </si>
  <si>
    <t>Terms and conditions of use</t>
  </si>
  <si>
    <t>Salix Finance Ltd (“Salix”) offers 100% interest-free capital to the public sector to improve their energy efficiency and reduce their carbon emissions.  Salix’ loans have to comply with certain conditions as to type of equipment being installed and its financial and carbon savings efficiency.  Salix has developed a suite of simple “tools” available for users to download for free to help users estimate their anticipated financial and carbon savings for each scheme they want to assess using data provided by the user.</t>
  </si>
  <si>
    <t>Non-disclosure</t>
  </si>
  <si>
    <t>Salix and/or the users acknowledge that they may receive or become aware of confidential information relating to the other party. Except to the extent that disclosure is expressly permitted, or otherwise agreed in writing between the parties, each party shall treat the confidential information provided by the other party as confidential and safeguard it accordingly and not disclose the confidential information provided by the other party to any other person (except their employees, agents, and professional advisers to whom and to the extent to which such disclosure is necessary for the purposes contemplated in considering eligibility for Salix finance and subject to procuring that such persons are made aware of and shall comply with these obligations of confidentiality.</t>
  </si>
  <si>
    <t>Intellectual property rights</t>
  </si>
  <si>
    <t>Insulation Thickness (millimetres)</t>
  </si>
  <si>
    <t xml:space="preserve">Salix are the owner or the licensee of all intellectual property rights in our tools, and in the material found within them. Salix’ tools are available to use free under licence.  The look and feel, the integral data, the embedded calculations and algorithms, and resulting compliance guidance have been created by Salix Finance who own all the Intellectual Property contained within them for the exclusive use of its existing and potential clients. 
All rights are reserved. No part of the tools may be reproduced, distributed, or transmitted in any form or by any means, including photocopying, recording, or other electronic or mechanical methods, without the prior written permission of the Salix, except in the case of certain non-commercial uses permitted by copyright law. For permission requests, please write to Salix Finance Ltd at 75 King William Street, London, EC4N 7BE
</t>
  </si>
  <si>
    <r>
      <t>Considerable amounts of energy can be lost through heating pipework systems that are not adequately insulated. It is therefore important that hot water and steam pipework systems are insulated to reduce the energy lost through the pipe network. This tool considers the potential savings that can be made through insulating steel pipes in a heating network.
This tool is intended for use by Salix clients that are looking to complete a pipework insulation project. The tool offers advice and guidance on the basic calculations that can be undertaken to estimate savings possible through insulating heating pipework that clients can use to further their own savings estimates.
The Salix Pipework Insulation tool follows guidance from</t>
    </r>
    <r>
      <rPr>
        <b/>
        <sz val="10"/>
        <color theme="1"/>
        <rFont val="Verdana"/>
        <family val="2"/>
      </rPr>
      <t xml:space="preserve"> CIBSE Guide C part 3: Heat transfer principles and practice </t>
    </r>
    <r>
      <rPr>
        <sz val="10"/>
        <color theme="1"/>
        <rFont val="Verdana"/>
        <family val="2"/>
      </rPr>
      <t>and the</t>
    </r>
    <r>
      <rPr>
        <b/>
        <sz val="10"/>
        <color theme="1"/>
        <rFont val="Verdana"/>
        <family val="2"/>
      </rPr>
      <t xml:space="preserve"> Engineering Toolbox </t>
    </r>
    <r>
      <rPr>
        <sz val="10"/>
        <color theme="1"/>
        <rFont val="Verdana"/>
        <family val="2"/>
      </rPr>
      <t>website; where further information can be found on the principles of heat transfer in heating systems. It is recommended that clients review this guidance before utilising the pipework insulation tool. The methodology of heat transfer through heating systems is also widely available in free, online publications if clients do not have access to the CIBSE industry guides.</t>
    </r>
  </si>
  <si>
    <r>
      <t xml:space="preserve">The calculation for heat losses from an uninsulated steel pipe (kWh) follows the following first principle methodology:
</t>
    </r>
    <r>
      <rPr>
        <b/>
        <i/>
        <sz val="10"/>
        <color theme="1"/>
        <rFont val="Verdana"/>
        <family val="2"/>
      </rPr>
      <t>Heat loss of pipe (W/m) × Correction factor* × heating operational hours / boiler seasonal efficiency</t>
    </r>
    <r>
      <rPr>
        <sz val="10"/>
        <color theme="1"/>
        <rFont val="Verdana"/>
        <family val="2"/>
      </rPr>
      <t xml:space="preserve">
The post heat loss for an insulated pipe then follows guidance set out in CIBSE Guide C:
</t>
    </r>
    <r>
      <rPr>
        <b/>
        <i/>
        <sz val="10"/>
        <color theme="1"/>
        <rFont val="Verdana"/>
        <family val="2"/>
      </rPr>
      <t>Heatloss from insulated pipe (W/m) × heating operational hours / boiler seasonal efficiency</t>
    </r>
    <r>
      <rPr>
        <sz val="10"/>
        <color theme="1"/>
        <rFont val="Verdana"/>
        <family val="2"/>
      </rPr>
      <t xml:space="preserve">
The difference between the two calculations is the estimated energy saving through insulating a pipe.</t>
    </r>
  </si>
  <si>
    <r>
      <t xml:space="preserve">It is clearly important that clients looking to follow the good practice guidance exercised in this tool read carefully and fully understand the calculation methodology behind the tool before attempting use for project purposes.
It is also important for Salix to stress that this tool has been produced as a form of good practice guidance for clients on how to calculate savings from insulating heating pipework and that there are other calculation methodologies that clients may wish to apply to their insulation projects (e.g. heatloss curves); Salix encourages clients to use a standard methodology that they feel most comfortable with. Salix will recommend that this tool be used in conjunction with a client’s own calculation methodologies as a form of comparison to give the client confidence in their savings estimates.
It is appreciated that there are different sources of information on the thermal conductivities (W/mK) of pipework and insulating materials that will vary from those used in this tool (taken from the Engineering Toolbox website). If you have an alternative source of information that is perhaps more refined and specific for your site pipework, Salix would encourage the implementation of these thermal conductivities in the calculation tool. Please note that the losses used by this tool are relevant to </t>
    </r>
    <r>
      <rPr>
        <u/>
        <sz val="10"/>
        <color theme="1"/>
        <rFont val="Verdana"/>
        <family val="2"/>
      </rPr>
      <t>steel pipes only</t>
    </r>
    <r>
      <rPr>
        <sz val="10"/>
        <color theme="1"/>
        <rFont val="Verdana"/>
        <family val="2"/>
      </rPr>
      <t xml:space="preserve">.
When interpreting the savings outputs generated by this tool it might be necessary to make some consideration for how the current heating emitters (radiators) are controlled. Through insulating pipework, the heat that would have been lost prior to the insulation of pipework in unoccupied areas (such as plant rooms) will effectively now be emitted through radiators in occupied areas. This might mean a change to control strategy in these areas to ensure that overheating does not become an issue as this will negate some of the savings.
</t>
    </r>
    <r>
      <rPr>
        <b/>
        <sz val="10"/>
        <color theme="1"/>
        <rFont val="Verdana"/>
        <family val="2"/>
      </rPr>
      <t xml:space="preserve">Salix accepts no liability in how this document is used and the outputs from it.
</t>
    </r>
    <r>
      <rPr>
        <sz val="10"/>
        <color theme="1"/>
        <rFont val="Verdana"/>
        <family val="2"/>
      </rPr>
      <t>If you have any questions on using this tool, we would always recommend contacting the Salix technical team via the ‘contact us’ box on the front page of the Salix website or alternatively emailing: technical@salixfinance.co.uk.</t>
    </r>
  </si>
  <si>
    <r>
      <t>tCO</t>
    </r>
    <r>
      <rPr>
        <b/>
        <vertAlign val="subscript"/>
        <sz val="11"/>
        <color theme="0"/>
        <rFont val="Verdana"/>
        <family val="2"/>
      </rPr>
      <t>2</t>
    </r>
    <r>
      <rPr>
        <b/>
        <sz val="11"/>
        <color theme="0"/>
        <rFont val="Verdana"/>
        <family val="2"/>
      </rPr>
      <t xml:space="preserve"> pa</t>
    </r>
  </si>
  <si>
    <t>Days per week</t>
  </si>
  <si>
    <t>Total</t>
  </si>
  <si>
    <t>Rebranded</t>
  </si>
  <si>
    <t>SD</t>
  </si>
  <si>
    <t>Salix Finance: Pipework Insulation Tool - Version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</si>
</sst>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0.000"/>
    <numFmt numFmtId="166" formatCode="0.0"/>
    <numFmt numFmtId="167" formatCode="&quot;£&quot;#,##0"/>
    <numFmt numFmtId="168" formatCode="0.000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u/>
      <sz val="11"/>
      <color theme="10"/>
      <name val="Calibri"/>
      <family val="2"/>
      <scheme val="minor"/>
    </font>
    <font>
      <sz val="10"/>
      <color theme="1"/>
      <name val="Arial"/>
      <family val="2"/>
    </font>
    <font>
      <u/>
      <sz val="10"/>
      <color theme="10"/>
      <name val="Arial"/>
      <family val="2"/>
    </font>
    <font>
      <u/>
      <sz val="14"/>
      <color theme="1"/>
      <name val="Calibri"/>
      <family val="2"/>
    </font>
    <font>
      <sz val="16"/>
      <color theme="1"/>
      <name val="Verdana"/>
      <family val="2"/>
    </font>
    <font>
      <sz val="10"/>
      <name val="Verdana"/>
      <family val="2"/>
    </font>
    <font>
      <sz val="11"/>
      <color theme="1"/>
      <name val="Verdana"/>
      <family val="2"/>
    </font>
    <font>
      <sz val="10"/>
      <color theme="1"/>
      <name val="Verdana"/>
      <family val="2"/>
    </font>
    <font>
      <b/>
      <sz val="12"/>
      <color theme="1"/>
      <name val="Verdana"/>
      <family val="2"/>
    </font>
    <font>
      <u/>
      <sz val="11"/>
      <color theme="10"/>
      <name val="Verdana"/>
      <family val="2"/>
    </font>
    <font>
      <b/>
      <sz val="11"/>
      <color theme="1"/>
      <name val="Verdana"/>
      <family val="2"/>
    </font>
    <font>
      <b/>
      <sz val="10"/>
      <color theme="1"/>
      <name val="Verdana"/>
      <family val="2"/>
    </font>
    <font>
      <b/>
      <i/>
      <sz val="10"/>
      <color theme="1"/>
      <name val="Verdana"/>
      <family val="2"/>
    </font>
    <font>
      <i/>
      <sz val="10"/>
      <color theme="1"/>
      <name val="Verdana"/>
      <family val="2"/>
    </font>
    <font>
      <u/>
      <sz val="10"/>
      <color theme="1"/>
      <name val="Verdana"/>
      <family val="2"/>
    </font>
    <font>
      <sz val="16"/>
      <name val="Verdana"/>
      <family val="2"/>
    </font>
    <font>
      <b/>
      <sz val="11"/>
      <color theme="0"/>
      <name val="Verdana"/>
      <family val="2"/>
    </font>
    <font>
      <b/>
      <vertAlign val="subscript"/>
      <sz val="11"/>
      <color theme="0"/>
      <name val="Verdana"/>
      <family val="2"/>
    </font>
    <font>
      <sz val="11"/>
      <color theme="0"/>
      <name val="Verdana"/>
      <family val="2"/>
    </font>
    <font>
      <sz val="12"/>
      <color theme="0"/>
      <name val="Verdana"/>
      <family val="2"/>
    </font>
    <font>
      <b/>
      <sz val="10"/>
      <color theme="0"/>
      <name val="Verdana"/>
      <family val="2"/>
    </font>
  </fonts>
  <fills count="6">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rgb="FF2DAE76"/>
        <bgColor indexed="64"/>
      </patternFill>
    </fill>
    <fill>
      <patternFill patternType="solid">
        <fgColor rgb="FFF3FFF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bottom/>
      <diagonal/>
    </border>
    <border>
      <left/>
      <right style="medium">
        <color indexed="64"/>
      </right>
      <top/>
      <bottom/>
      <diagonal/>
    </border>
  </borders>
  <cellStyleXfs count="1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5" fillId="0" borderId="0"/>
    <xf numFmtId="43" fontId="5" fillId="0" borderId="0" applyFont="0" applyFill="0" applyBorder="0" applyAlignment="0" applyProtection="0"/>
    <xf numFmtId="0" fontId="6" fillId="0" borderId="0" applyNumberFormat="0" applyFill="0" applyBorder="0" applyAlignment="0" applyProtection="0">
      <alignment vertical="top"/>
      <protection locked="0"/>
    </xf>
    <xf numFmtId="0" fontId="1" fillId="0" borderId="0"/>
    <xf numFmtId="9" fontId="5" fillId="0" borderId="0" applyFont="0" applyFill="0" applyBorder="0" applyAlignment="0" applyProtection="0"/>
    <xf numFmtId="0" fontId="5" fillId="0" borderId="0"/>
    <xf numFmtId="0" fontId="3" fillId="0" borderId="0"/>
    <xf numFmtId="43" fontId="1" fillId="0" borderId="0" applyFont="0" applyFill="0" applyBorder="0" applyAlignment="0" applyProtection="0"/>
    <xf numFmtId="9" fontId="1" fillId="0" borderId="0" applyFont="0" applyFill="0" applyBorder="0" applyAlignment="0" applyProtection="0"/>
  </cellStyleXfs>
  <cellXfs count="213">
    <xf numFmtId="0" fontId="0" fillId="0" borderId="0" xfId="0"/>
    <xf numFmtId="0" fontId="0" fillId="0" borderId="0" xfId="0" applyFont="1" applyAlignment="1">
      <alignment vertical="top"/>
    </xf>
    <xf numFmtId="165" fontId="0" fillId="0" borderId="0" xfId="0" applyNumberFormat="1" applyFont="1" applyAlignment="1">
      <alignment vertical="top"/>
    </xf>
    <xf numFmtId="0" fontId="2" fillId="0" borderId="0" xfId="3" applyFont="1" applyAlignment="1" applyProtection="1">
      <alignment vertical="top"/>
      <protection hidden="1"/>
    </xf>
    <xf numFmtId="0" fontId="0" fillId="0" borderId="0" xfId="3" applyFont="1" applyAlignment="1" applyProtection="1">
      <alignment vertical="top"/>
      <protection hidden="1"/>
    </xf>
    <xf numFmtId="0" fontId="0" fillId="0" borderId="0" xfId="0" applyNumberFormat="1" applyFont="1" applyAlignment="1">
      <alignment vertical="top"/>
    </xf>
    <xf numFmtId="0" fontId="3" fillId="0" borderId="0" xfId="3" applyFont="1" applyAlignment="1" applyProtection="1">
      <alignment horizontal="left" vertical="top"/>
      <protection hidden="1"/>
    </xf>
    <xf numFmtId="0" fontId="3" fillId="0" borderId="0" xfId="3" applyFont="1" applyAlignment="1" applyProtection="1">
      <alignment horizontal="left" vertical="top" wrapText="1"/>
      <protection hidden="1"/>
    </xf>
    <xf numFmtId="0" fontId="0" fillId="0" borderId="0" xfId="0" applyAlignment="1">
      <alignment vertical="center"/>
    </xf>
    <xf numFmtId="0" fontId="0" fillId="3" borderId="0" xfId="0" applyFill="1"/>
    <xf numFmtId="168" fontId="0" fillId="0" borderId="0" xfId="0" applyNumberFormat="1" applyFont="1" applyAlignment="1">
      <alignment vertical="top"/>
    </xf>
    <xf numFmtId="0" fontId="5" fillId="0" borderId="0" xfId="7"/>
    <xf numFmtId="0" fontId="3" fillId="0" borderId="0" xfId="13" applyFont="1" applyFill="1" applyBorder="1" applyAlignment="1" applyProtection="1">
      <alignment horizontal="left" vertical="top" wrapText="1"/>
      <protection hidden="1"/>
    </xf>
    <xf numFmtId="0" fontId="3" fillId="0" borderId="0" xfId="13" applyFont="1" applyFill="1" applyBorder="1" applyAlignment="1" applyProtection="1">
      <alignment horizontal="left" vertical="top"/>
      <protection hidden="1"/>
    </xf>
    <xf numFmtId="0" fontId="0" fillId="0" borderId="0" xfId="0" applyFont="1" applyAlignment="1" applyProtection="1">
      <alignment vertical="top"/>
      <protection hidden="1"/>
    </xf>
    <xf numFmtId="0" fontId="3" fillId="0" borderId="63" xfId="13" applyFont="1" applyFill="1" applyBorder="1" applyAlignment="1" applyProtection="1">
      <alignment horizontal="left" vertical="top" wrapText="1"/>
      <protection hidden="1"/>
    </xf>
    <xf numFmtId="0" fontId="3" fillId="0" borderId="65" xfId="13" applyFont="1" applyFill="1" applyBorder="1" applyAlignment="1" applyProtection="1">
      <alignment horizontal="left" vertical="top" wrapText="1"/>
      <protection hidden="1"/>
    </xf>
    <xf numFmtId="0" fontId="3" fillId="0" borderId="65" xfId="13" applyFont="1" applyBorder="1" applyAlignment="1" applyProtection="1">
      <alignment horizontal="left" vertical="top"/>
      <protection hidden="1"/>
    </xf>
    <xf numFmtId="0" fontId="8" fillId="0" borderId="65" xfId="13" applyFont="1" applyBorder="1" applyAlignment="1" applyProtection="1">
      <alignment horizontal="left" vertical="top" wrapText="1"/>
      <protection hidden="1"/>
    </xf>
    <xf numFmtId="0" fontId="9" fillId="0" borderId="65" xfId="13" applyFont="1" applyBorder="1" applyAlignment="1" applyProtection="1">
      <alignment horizontal="left" vertical="top" wrapText="1"/>
      <protection hidden="1"/>
    </xf>
    <xf numFmtId="0" fontId="12" fillId="0" borderId="65" xfId="13" applyFont="1" applyBorder="1" applyAlignment="1" applyProtection="1">
      <alignment horizontal="left" vertical="top" wrapText="1"/>
      <protection hidden="1"/>
    </xf>
    <xf numFmtId="0" fontId="11" fillId="0" borderId="65" xfId="13" applyFont="1" applyBorder="1" applyAlignment="1" applyProtection="1">
      <alignment horizontal="left" vertical="top" wrapText="1"/>
      <protection hidden="1"/>
    </xf>
    <xf numFmtId="0" fontId="7" fillId="0" borderId="65" xfId="13" applyFont="1" applyBorder="1" applyAlignment="1" applyProtection="1">
      <alignment horizontal="left" vertical="top" wrapText="1"/>
      <protection hidden="1"/>
    </xf>
    <xf numFmtId="0" fontId="0" fillId="0" borderId="0" xfId="0" applyFill="1"/>
    <xf numFmtId="0" fontId="3" fillId="0" borderId="0" xfId="3" applyFont="1" applyFill="1" applyBorder="1" applyAlignment="1" applyProtection="1">
      <alignment horizontal="left" vertical="top"/>
      <protection hidden="1"/>
    </xf>
    <xf numFmtId="0" fontId="3" fillId="0" borderId="0" xfId="3" applyFont="1" applyFill="1" applyBorder="1" applyAlignment="1" applyProtection="1">
      <alignment horizontal="left" vertical="top" wrapText="1"/>
      <protection hidden="1"/>
    </xf>
    <xf numFmtId="0" fontId="3" fillId="0" borderId="63" xfId="3" applyFont="1" applyBorder="1" applyAlignment="1" applyProtection="1">
      <alignment horizontal="left" vertical="top" wrapText="1"/>
      <protection hidden="1"/>
    </xf>
    <xf numFmtId="0" fontId="9" fillId="0" borderId="65" xfId="3" applyFont="1" applyBorder="1" applyAlignment="1" applyProtection="1">
      <alignment horizontal="left" vertical="top" wrapText="1"/>
      <protection hidden="1"/>
    </xf>
    <xf numFmtId="0" fontId="12" fillId="0" borderId="65" xfId="3" applyFont="1" applyBorder="1" applyAlignment="1" applyProtection="1">
      <alignment horizontal="left" vertical="top" wrapText="1"/>
      <protection hidden="1"/>
    </xf>
    <xf numFmtId="0" fontId="11" fillId="0" borderId="65" xfId="3" applyFont="1" applyBorder="1" applyAlignment="1" applyProtection="1">
      <alignment horizontal="left" vertical="top" wrapText="1"/>
      <protection hidden="1"/>
    </xf>
    <xf numFmtId="0" fontId="17" fillId="0" borderId="65" xfId="3" applyFont="1" applyBorder="1" applyAlignment="1" applyProtection="1">
      <alignment horizontal="left" vertical="top" wrapText="1"/>
      <protection hidden="1"/>
    </xf>
    <xf numFmtId="0" fontId="13" fillId="0" borderId="65" xfId="6" applyFont="1" applyBorder="1" applyAlignment="1" applyProtection="1">
      <alignment horizontal="left" vertical="top" wrapText="1"/>
      <protection hidden="1"/>
    </xf>
    <xf numFmtId="0" fontId="8" fillId="0" borderId="65" xfId="3" applyFont="1" applyBorder="1" applyAlignment="1" applyProtection="1">
      <alignment horizontal="left" vertical="top" wrapText="1"/>
      <protection hidden="1"/>
    </xf>
    <xf numFmtId="0" fontId="14" fillId="0" borderId="0" xfId="0" applyFont="1" applyFill="1" applyBorder="1" applyAlignment="1">
      <alignment horizontal="center" vertical="top"/>
    </xf>
    <xf numFmtId="0" fontId="14" fillId="0" borderId="0" xfId="3" applyFont="1" applyFill="1" applyBorder="1" applyAlignment="1" applyProtection="1">
      <alignment horizontal="left" vertical="top"/>
      <protection hidden="1"/>
    </xf>
    <xf numFmtId="0" fontId="10" fillId="0" borderId="59" xfId="2" applyNumberFormat="1" applyFont="1" applyBorder="1" applyAlignment="1" applyProtection="1">
      <alignment vertical="top"/>
      <protection locked="0"/>
    </xf>
    <xf numFmtId="0" fontId="10" fillId="0" borderId="60" xfId="2" applyNumberFormat="1" applyFont="1" applyBorder="1" applyAlignment="1" applyProtection="1">
      <alignment vertical="top"/>
      <protection locked="0"/>
    </xf>
    <xf numFmtId="2" fontId="10" fillId="0" borderId="60" xfId="1" applyNumberFormat="1" applyFont="1" applyBorder="1" applyAlignment="1" applyProtection="1">
      <alignment vertical="top"/>
      <protection locked="0"/>
    </xf>
    <xf numFmtId="9" fontId="10" fillId="0" borderId="60" xfId="2" applyFont="1" applyBorder="1" applyAlignment="1" applyProtection="1">
      <alignment vertical="top"/>
      <protection locked="0"/>
    </xf>
    <xf numFmtId="1" fontId="10" fillId="0" borderId="60" xfId="4" applyNumberFormat="1" applyFont="1" applyBorder="1" applyAlignment="1" applyProtection="1">
      <alignment vertical="top"/>
      <protection locked="0"/>
    </xf>
    <xf numFmtId="1" fontId="10" fillId="0" borderId="61" xfId="4" applyNumberFormat="1" applyFont="1" applyBorder="1" applyAlignment="1" applyProtection="1">
      <alignment vertical="top"/>
      <protection locked="0"/>
    </xf>
    <xf numFmtId="1" fontId="10" fillId="0" borderId="0" xfId="4" applyNumberFormat="1" applyFont="1" applyFill="1" applyBorder="1" applyAlignment="1" applyProtection="1">
      <alignment vertical="top"/>
      <protection locked="0"/>
    </xf>
    <xf numFmtId="0" fontId="10" fillId="0" borderId="42" xfId="0" applyFont="1" applyBorder="1" applyAlignment="1" applyProtection="1">
      <alignment vertical="top"/>
      <protection locked="0"/>
    </xf>
    <xf numFmtId="2" fontId="10" fillId="2" borderId="32" xfId="0" applyNumberFormat="1" applyFont="1" applyFill="1" applyBorder="1" applyAlignment="1" applyProtection="1">
      <alignment vertical="top"/>
      <protection hidden="1"/>
    </xf>
    <xf numFmtId="0" fontId="10" fillId="0" borderId="33" xfId="0" applyFont="1" applyBorder="1" applyAlignment="1" applyProtection="1">
      <alignment vertical="top"/>
      <protection locked="0"/>
    </xf>
    <xf numFmtId="164" fontId="10" fillId="0" borderId="54" xfId="0" applyNumberFormat="1" applyFont="1" applyBorder="1" applyAlignment="1" applyProtection="1">
      <alignment vertical="top"/>
      <protection locked="0"/>
    </xf>
    <xf numFmtId="0" fontId="10" fillId="0" borderId="54" xfId="0" applyFont="1" applyBorder="1" applyAlignment="1" applyProtection="1">
      <alignment vertical="top"/>
      <protection locked="0"/>
    </xf>
    <xf numFmtId="0" fontId="10" fillId="0" borderId="43" xfId="0" applyFont="1" applyBorder="1" applyAlignment="1" applyProtection="1">
      <alignment vertical="top"/>
      <protection locked="0"/>
    </xf>
    <xf numFmtId="0" fontId="10" fillId="0" borderId="32" xfId="0" applyFont="1" applyBorder="1" applyAlignment="1" applyProtection="1">
      <alignment vertical="top"/>
      <protection locked="0"/>
    </xf>
    <xf numFmtId="164" fontId="10" fillId="0" borderId="55" xfId="0" applyNumberFormat="1" applyFont="1" applyBorder="1" applyAlignment="1" applyProtection="1">
      <alignment vertical="top"/>
      <protection locked="0"/>
    </xf>
    <xf numFmtId="0" fontId="10" fillId="0" borderId="55" xfId="0" applyFont="1" applyBorder="1" applyAlignment="1" applyProtection="1">
      <alignment vertical="top"/>
      <protection locked="0"/>
    </xf>
    <xf numFmtId="0" fontId="10" fillId="0" borderId="49" xfId="0" applyFont="1" applyBorder="1" applyAlignment="1" applyProtection="1">
      <alignment vertical="top"/>
      <protection locked="0"/>
    </xf>
    <xf numFmtId="2" fontId="10" fillId="2" borderId="50" xfId="0" applyNumberFormat="1" applyFont="1" applyFill="1" applyBorder="1" applyAlignment="1" applyProtection="1">
      <alignment vertical="top"/>
      <protection hidden="1"/>
    </xf>
    <xf numFmtId="0" fontId="10" fillId="0" borderId="50" xfId="0" applyFont="1" applyBorder="1" applyAlignment="1" applyProtection="1">
      <alignment vertical="top"/>
      <protection locked="0"/>
    </xf>
    <xf numFmtId="164" fontId="10" fillId="0" borderId="56" xfId="0" applyNumberFormat="1" applyFont="1" applyBorder="1" applyAlignment="1" applyProtection="1">
      <alignment vertical="top"/>
      <protection locked="0"/>
    </xf>
    <xf numFmtId="0" fontId="10" fillId="0" borderId="56" xfId="0" applyFont="1" applyBorder="1" applyAlignment="1" applyProtection="1">
      <alignment vertical="top"/>
      <protection locked="0"/>
    </xf>
    <xf numFmtId="0" fontId="14" fillId="5" borderId="60" xfId="3" applyFont="1" applyFill="1" applyBorder="1" applyAlignment="1" applyProtection="1">
      <alignment horizontal="left" vertical="top"/>
      <protection hidden="1"/>
    </xf>
    <xf numFmtId="0" fontId="14" fillId="5" borderId="61" xfId="3" applyFont="1" applyFill="1" applyBorder="1" applyAlignment="1" applyProtection="1">
      <alignment horizontal="left" vertical="top"/>
      <protection hidden="1"/>
    </xf>
    <xf numFmtId="0" fontId="20" fillId="4" borderId="52" xfId="0" applyFont="1" applyFill="1" applyBorder="1" applyAlignment="1">
      <alignment vertical="top"/>
    </xf>
    <xf numFmtId="0" fontId="20" fillId="4" borderId="13" xfId="0" applyFont="1" applyFill="1" applyBorder="1" applyAlignment="1">
      <alignment vertical="top"/>
    </xf>
    <xf numFmtId="0" fontId="20" fillId="4" borderId="14" xfId="0" applyFont="1" applyFill="1" applyBorder="1" applyAlignment="1">
      <alignment vertical="top"/>
    </xf>
    <xf numFmtId="0" fontId="0" fillId="0" borderId="0" xfId="0" applyFont="1" applyFill="1" applyAlignment="1">
      <alignment vertical="top"/>
    </xf>
    <xf numFmtId="0" fontId="0" fillId="0" borderId="0" xfId="0" applyFont="1" applyFill="1" applyAlignment="1" applyProtection="1">
      <alignment vertical="top"/>
      <protection hidden="1"/>
    </xf>
    <xf numFmtId="0" fontId="20" fillId="4" borderId="35" xfId="0" applyFont="1" applyFill="1" applyBorder="1" applyAlignment="1">
      <alignment horizontal="center" vertical="top"/>
    </xf>
    <xf numFmtId="0" fontId="20" fillId="4" borderId="35" xfId="0" applyFont="1" applyFill="1" applyBorder="1" applyAlignment="1">
      <alignment horizontal="center" vertical="top" wrapText="1"/>
    </xf>
    <xf numFmtId="0" fontId="20" fillId="4" borderId="38" xfId="0" applyFont="1" applyFill="1" applyBorder="1" applyAlignment="1" applyProtection="1">
      <alignment horizontal="center" vertical="top" wrapText="1"/>
      <protection hidden="1"/>
    </xf>
    <xf numFmtId="0" fontId="20" fillId="4" borderId="38" xfId="0" applyFont="1" applyFill="1" applyBorder="1" applyAlignment="1">
      <alignment horizontal="center" vertical="top" wrapText="1"/>
    </xf>
    <xf numFmtId="0" fontId="14" fillId="5" borderId="46" xfId="0" applyFont="1" applyFill="1" applyBorder="1" applyAlignment="1">
      <alignment horizontal="center" vertical="top"/>
    </xf>
    <xf numFmtId="2" fontId="10" fillId="5" borderId="32" xfId="0" applyNumberFormat="1" applyFont="1" applyFill="1" applyBorder="1" applyAlignment="1" applyProtection="1">
      <alignment vertical="top"/>
      <protection hidden="1"/>
    </xf>
    <xf numFmtId="0" fontId="10" fillId="5" borderId="34" xfId="0" applyFont="1" applyFill="1" applyBorder="1" applyAlignment="1" applyProtection="1">
      <alignment vertical="top"/>
      <protection hidden="1"/>
    </xf>
    <xf numFmtId="3" fontId="10" fillId="5" borderId="36" xfId="0" applyNumberFormat="1" applyFont="1" applyFill="1" applyBorder="1" applyAlignment="1" applyProtection="1">
      <alignment vertical="top"/>
      <protection hidden="1"/>
    </xf>
    <xf numFmtId="3" fontId="10" fillId="5" borderId="34" xfId="0" applyNumberFormat="1" applyFont="1" applyFill="1" applyBorder="1" applyAlignment="1" applyProtection="1">
      <alignment vertical="top"/>
      <protection hidden="1"/>
    </xf>
    <xf numFmtId="3" fontId="10" fillId="5" borderId="35" xfId="0" applyNumberFormat="1" applyFont="1" applyFill="1" applyBorder="1" applyAlignment="1" applyProtection="1">
      <alignment vertical="top"/>
      <protection hidden="1"/>
    </xf>
    <xf numFmtId="167" fontId="10" fillId="5" borderId="35" xfId="0" applyNumberFormat="1" applyFont="1" applyFill="1" applyBorder="1" applyAlignment="1" applyProtection="1">
      <alignment vertical="top"/>
      <protection hidden="1"/>
    </xf>
    <xf numFmtId="2" fontId="10" fillId="5" borderId="35" xfId="0" applyNumberFormat="1" applyFont="1" applyFill="1" applyBorder="1" applyAlignment="1" applyProtection="1">
      <alignment vertical="top"/>
      <protection hidden="1"/>
    </xf>
    <xf numFmtId="2" fontId="10" fillId="5" borderId="36" xfId="0" applyNumberFormat="1" applyFont="1" applyFill="1" applyBorder="1" applyAlignment="1" applyProtection="1">
      <alignment vertical="top"/>
      <protection hidden="1"/>
    </xf>
    <xf numFmtId="0" fontId="14" fillId="5" borderId="47" xfId="0" applyFont="1" applyFill="1" applyBorder="1" applyAlignment="1">
      <alignment horizontal="center" vertical="top"/>
    </xf>
    <xf numFmtId="0" fontId="10" fillId="5" borderId="57" xfId="0" applyFont="1" applyFill="1" applyBorder="1" applyAlignment="1" applyProtection="1">
      <alignment vertical="top"/>
      <protection hidden="1"/>
    </xf>
    <xf numFmtId="3" fontId="10" fillId="5" borderId="58" xfId="0" applyNumberFormat="1" applyFont="1" applyFill="1" applyBorder="1" applyAlignment="1" applyProtection="1">
      <alignment vertical="top"/>
      <protection hidden="1"/>
    </xf>
    <xf numFmtId="3" fontId="10" fillId="5" borderId="57" xfId="0" applyNumberFormat="1" applyFont="1" applyFill="1" applyBorder="1" applyAlignment="1" applyProtection="1">
      <alignment vertical="top"/>
      <protection hidden="1"/>
    </xf>
    <xf numFmtId="3" fontId="10" fillId="5" borderId="32" xfId="0" applyNumberFormat="1" applyFont="1" applyFill="1" applyBorder="1" applyAlignment="1" applyProtection="1">
      <alignment vertical="top"/>
      <protection hidden="1"/>
    </xf>
    <xf numFmtId="167" fontId="10" fillId="5" borderId="32" xfId="0" applyNumberFormat="1" applyFont="1" applyFill="1" applyBorder="1" applyAlignment="1" applyProtection="1">
      <alignment vertical="top"/>
      <protection hidden="1"/>
    </xf>
    <xf numFmtId="2" fontId="10" fillId="5" borderId="58" xfId="0" applyNumberFormat="1" applyFont="1" applyFill="1" applyBorder="1" applyAlignment="1" applyProtection="1">
      <alignment vertical="top"/>
      <protection hidden="1"/>
    </xf>
    <xf numFmtId="0" fontId="14" fillId="5" borderId="48" xfId="0" applyFont="1" applyFill="1" applyBorder="1" applyAlignment="1">
      <alignment horizontal="center" vertical="top"/>
    </xf>
    <xf numFmtId="0" fontId="10" fillId="5" borderId="37" xfId="0" applyFont="1" applyFill="1" applyBorder="1" applyAlignment="1" applyProtection="1">
      <alignment vertical="top"/>
      <protection hidden="1"/>
    </xf>
    <xf numFmtId="3" fontId="10" fillId="5" borderId="39" xfId="0" applyNumberFormat="1" applyFont="1" applyFill="1" applyBorder="1" applyAlignment="1" applyProtection="1">
      <alignment vertical="top"/>
      <protection hidden="1"/>
    </xf>
    <xf numFmtId="3" fontId="10" fillId="5" borderId="37" xfId="0" applyNumberFormat="1" applyFont="1" applyFill="1" applyBorder="1" applyAlignment="1" applyProtection="1">
      <alignment vertical="top"/>
      <protection hidden="1"/>
    </xf>
    <xf numFmtId="3" fontId="10" fillId="5" borderId="38" xfId="0" applyNumberFormat="1" applyFont="1" applyFill="1" applyBorder="1" applyAlignment="1" applyProtection="1">
      <alignment vertical="top"/>
      <protection hidden="1"/>
    </xf>
    <xf numFmtId="167" fontId="10" fillId="5" borderId="38" xfId="0" applyNumberFormat="1" applyFont="1" applyFill="1" applyBorder="1" applyAlignment="1" applyProtection="1">
      <alignment vertical="top"/>
      <protection hidden="1"/>
    </xf>
    <xf numFmtId="2" fontId="10" fillId="5" borderId="38" xfId="0" applyNumberFormat="1" applyFont="1" applyFill="1" applyBorder="1" applyAlignment="1" applyProtection="1">
      <alignment vertical="top"/>
      <protection hidden="1"/>
    </xf>
    <xf numFmtId="0" fontId="20" fillId="4" borderId="18" xfId="0" applyFont="1" applyFill="1" applyBorder="1" applyAlignment="1">
      <alignment horizontal="center" vertical="top"/>
    </xf>
    <xf numFmtId="0" fontId="20" fillId="4" borderId="51" xfId="0" applyFont="1" applyFill="1" applyBorder="1" applyAlignment="1">
      <alignment vertical="top"/>
    </xf>
    <xf numFmtId="0" fontId="20" fillId="4" borderId="52" xfId="0" applyFont="1" applyFill="1" applyBorder="1" applyAlignment="1" applyProtection="1">
      <alignment vertical="top"/>
      <protection hidden="1"/>
    </xf>
    <xf numFmtId="164" fontId="20" fillId="4" borderId="52" xfId="0" applyNumberFormat="1" applyFont="1" applyFill="1" applyBorder="1" applyAlignment="1" applyProtection="1">
      <alignment vertical="top"/>
      <protection hidden="1"/>
    </xf>
    <xf numFmtId="0" fontId="20" fillId="4" borderId="52" xfId="0" applyFont="1" applyFill="1" applyBorder="1" applyAlignment="1" applyProtection="1">
      <alignment vertical="top"/>
    </xf>
    <xf numFmtId="3" fontId="20" fillId="4" borderId="52" xfId="0" applyNumberFormat="1" applyFont="1" applyFill="1" applyBorder="1" applyAlignment="1" applyProtection="1">
      <alignment vertical="top"/>
      <protection hidden="1"/>
    </xf>
    <xf numFmtId="4" fontId="20" fillId="4" borderId="52" xfId="0" applyNumberFormat="1" applyFont="1" applyFill="1" applyBorder="1" applyAlignment="1" applyProtection="1">
      <alignment vertical="top"/>
      <protection hidden="1"/>
    </xf>
    <xf numFmtId="167" fontId="20" fillId="4" borderId="52" xfId="0" applyNumberFormat="1" applyFont="1" applyFill="1" applyBorder="1" applyAlignment="1" applyProtection="1">
      <alignment vertical="top"/>
      <protection hidden="1"/>
    </xf>
    <xf numFmtId="2" fontId="20" fillId="4" borderId="52" xfId="0" applyNumberFormat="1" applyFont="1" applyFill="1" applyBorder="1" applyAlignment="1" applyProtection="1">
      <alignment vertical="top"/>
      <protection hidden="1"/>
    </xf>
    <xf numFmtId="2" fontId="22" fillId="4" borderId="52" xfId="0" applyNumberFormat="1" applyFont="1" applyFill="1" applyBorder="1" applyAlignment="1" applyProtection="1">
      <alignment vertical="top"/>
      <protection hidden="1"/>
    </xf>
    <xf numFmtId="2" fontId="20" fillId="4" borderId="53" xfId="0" applyNumberFormat="1" applyFont="1" applyFill="1" applyBorder="1" applyAlignment="1" applyProtection="1">
      <alignment vertical="top"/>
      <protection hidden="1"/>
    </xf>
    <xf numFmtId="17" fontId="23" fillId="4" borderId="19" xfId="0" applyNumberFormat="1" applyFont="1" applyFill="1" applyBorder="1" applyAlignment="1">
      <alignment horizontal="center" wrapText="1"/>
    </xf>
    <xf numFmtId="0" fontId="23" fillId="4" borderId="20" xfId="0" applyFont="1" applyFill="1" applyBorder="1" applyAlignment="1">
      <alignment horizontal="center" wrapText="1"/>
    </xf>
    <xf numFmtId="0" fontId="23" fillId="4" borderId="20" xfId="0" applyFont="1" applyFill="1" applyBorder="1" applyAlignment="1">
      <alignment horizontal="left" wrapText="1"/>
    </xf>
    <xf numFmtId="0" fontId="23" fillId="4" borderId="23" xfId="0" applyFont="1" applyFill="1" applyBorder="1" applyAlignment="1">
      <alignment horizontal="left" wrapText="1"/>
    </xf>
    <xf numFmtId="0" fontId="10" fillId="0" borderId="0" xfId="0" applyFont="1" applyAlignment="1">
      <alignment vertical="center"/>
    </xf>
    <xf numFmtId="2" fontId="11" fillId="0" borderId="10" xfId="1" applyNumberFormat="1" applyFont="1" applyBorder="1" applyAlignment="1">
      <alignment horizontal="center" vertical="center" wrapText="1"/>
    </xf>
    <xf numFmtId="2" fontId="11" fillId="0" borderId="6" xfId="1" applyNumberFormat="1" applyFont="1" applyBorder="1" applyAlignment="1">
      <alignment horizontal="center" vertical="center" wrapText="1"/>
    </xf>
    <xf numFmtId="2" fontId="11" fillId="0" borderId="8" xfId="1" applyNumberFormat="1" applyFont="1" applyBorder="1" applyAlignment="1">
      <alignment horizontal="center" vertical="center" wrapText="1"/>
    </xf>
    <xf numFmtId="0" fontId="15" fillId="0" borderId="9" xfId="0" applyFont="1" applyBorder="1" applyAlignment="1">
      <alignment vertical="center"/>
    </xf>
    <xf numFmtId="166" fontId="15" fillId="0" borderId="10" xfId="0" applyNumberFormat="1" applyFont="1" applyBorder="1" applyAlignment="1">
      <alignment vertical="center"/>
    </xf>
    <xf numFmtId="3" fontId="11" fillId="0" borderId="11" xfId="0" applyNumberFormat="1" applyFont="1" applyBorder="1" applyAlignment="1">
      <alignment vertical="center"/>
    </xf>
    <xf numFmtId="3" fontId="11" fillId="0" borderId="12" xfId="0" applyNumberFormat="1" applyFont="1" applyBorder="1" applyAlignment="1">
      <alignment vertical="center"/>
    </xf>
    <xf numFmtId="3" fontId="11" fillId="0" borderId="10" xfId="0" applyNumberFormat="1" applyFont="1" applyBorder="1" applyAlignment="1">
      <alignment vertical="center"/>
    </xf>
    <xf numFmtId="0" fontId="15" fillId="0" borderId="5" xfId="0" applyFont="1" applyBorder="1" applyAlignment="1">
      <alignment vertical="center"/>
    </xf>
    <xf numFmtId="166" fontId="15" fillId="0" borderId="6" xfId="0" applyNumberFormat="1" applyFont="1" applyBorder="1" applyAlignment="1">
      <alignment vertical="center"/>
    </xf>
    <xf numFmtId="3" fontId="11" fillId="0" borderId="2" xfId="0" applyNumberFormat="1" applyFont="1" applyBorder="1" applyAlignment="1">
      <alignment vertical="center"/>
    </xf>
    <xf numFmtId="3" fontId="11" fillId="0" borderId="1" xfId="0" applyNumberFormat="1" applyFont="1" applyBorder="1" applyAlignment="1">
      <alignment vertical="center"/>
    </xf>
    <xf numFmtId="3" fontId="11" fillId="0" borderId="6" xfId="0" applyNumberFormat="1" applyFont="1" applyBorder="1" applyAlignment="1">
      <alignment vertical="center"/>
    </xf>
    <xf numFmtId="0" fontId="15" fillId="0" borderId="7" xfId="0" applyFont="1" applyBorder="1" applyAlignment="1">
      <alignment vertical="center"/>
    </xf>
    <xf numFmtId="166" fontId="15" fillId="0" borderId="8" xfId="0" applyNumberFormat="1" applyFont="1" applyBorder="1" applyAlignment="1">
      <alignment vertical="center"/>
    </xf>
    <xf numFmtId="3" fontId="11" fillId="0" borderId="21" xfId="0" applyNumberFormat="1" applyFont="1" applyBorder="1" applyAlignment="1">
      <alignment vertical="center"/>
    </xf>
    <xf numFmtId="3" fontId="11" fillId="0" borderId="17" xfId="0" applyNumberFormat="1" applyFont="1" applyBorder="1" applyAlignment="1">
      <alignment vertical="center"/>
    </xf>
    <xf numFmtId="3" fontId="11" fillId="0" borderId="8" xfId="0" applyNumberFormat="1" applyFont="1" applyBorder="1" applyAlignment="1">
      <alignment vertical="center"/>
    </xf>
    <xf numFmtId="2" fontId="11" fillId="0" borderId="9" xfId="0" applyNumberFormat="1" applyFont="1" applyBorder="1" applyAlignment="1">
      <alignment vertical="center"/>
    </xf>
    <xf numFmtId="2" fontId="11" fillId="0" borderId="12" xfId="0" applyNumberFormat="1" applyFont="1" applyBorder="1" applyAlignment="1">
      <alignment vertical="center"/>
    </xf>
    <xf numFmtId="2" fontId="11" fillId="0" borderId="10" xfId="0" applyNumberFormat="1" applyFont="1" applyBorder="1" applyAlignment="1">
      <alignment vertical="center"/>
    </xf>
    <xf numFmtId="2" fontId="11" fillId="0" borderId="5" xfId="0" applyNumberFormat="1" applyFont="1" applyBorder="1" applyAlignment="1">
      <alignment vertical="center"/>
    </xf>
    <xf numFmtId="2" fontId="11" fillId="0" borderId="1" xfId="0" applyNumberFormat="1" applyFont="1" applyBorder="1" applyAlignment="1">
      <alignment vertical="center"/>
    </xf>
    <xf numFmtId="2" fontId="11" fillId="0" borderId="6" xfId="0" applyNumberFormat="1" applyFont="1" applyBorder="1" applyAlignment="1">
      <alignment vertical="center"/>
    </xf>
    <xf numFmtId="2" fontId="11" fillId="0" borderId="7" xfId="0" applyNumberFormat="1" applyFont="1" applyBorder="1" applyAlignment="1">
      <alignment vertical="center"/>
    </xf>
    <xf numFmtId="2" fontId="11" fillId="0" borderId="17" xfId="0" applyNumberFormat="1" applyFont="1" applyBorder="1" applyAlignment="1">
      <alignment vertical="center"/>
    </xf>
    <xf numFmtId="2" fontId="11" fillId="0" borderId="8" xfId="0" applyNumberFormat="1" applyFont="1" applyBorder="1" applyAlignment="1">
      <alignment vertical="center"/>
    </xf>
    <xf numFmtId="0" fontId="0" fillId="0" borderId="25" xfId="0" applyFont="1" applyBorder="1" applyAlignment="1">
      <alignment vertical="top"/>
    </xf>
    <xf numFmtId="0" fontId="0" fillId="0" borderId="66" xfId="0" applyFont="1" applyBorder="1" applyAlignment="1">
      <alignment vertical="top"/>
    </xf>
    <xf numFmtId="0" fontId="0" fillId="0" borderId="66" xfId="0" applyFont="1" applyBorder="1" applyAlignment="1" applyProtection="1">
      <alignment vertical="top"/>
      <protection hidden="1"/>
    </xf>
    <xf numFmtId="0" fontId="0" fillId="0" borderId="26" xfId="0" applyFont="1" applyBorder="1" applyAlignment="1">
      <alignment vertical="top"/>
    </xf>
    <xf numFmtId="0" fontId="0" fillId="0" borderId="67" xfId="0" applyFont="1" applyBorder="1" applyAlignment="1">
      <alignment vertical="top"/>
    </xf>
    <xf numFmtId="0" fontId="0" fillId="0" borderId="0" xfId="0" applyFont="1" applyBorder="1" applyAlignment="1">
      <alignment vertical="top"/>
    </xf>
    <xf numFmtId="0" fontId="0" fillId="0" borderId="0" xfId="0" applyFont="1" applyBorder="1" applyAlignment="1" applyProtection="1">
      <alignment vertical="top"/>
      <protection hidden="1"/>
    </xf>
    <xf numFmtId="0" fontId="0" fillId="0" borderId="68" xfId="0" applyFont="1" applyBorder="1" applyAlignment="1">
      <alignment vertical="top"/>
    </xf>
    <xf numFmtId="0" fontId="10" fillId="0" borderId="67" xfId="0" applyFont="1" applyBorder="1" applyAlignment="1">
      <alignment vertical="top"/>
    </xf>
    <xf numFmtId="0" fontId="19" fillId="0" borderId="0" xfId="0" applyFont="1" applyBorder="1" applyAlignment="1">
      <alignment vertical="top"/>
    </xf>
    <xf numFmtId="0" fontId="10" fillId="0" borderId="0" xfId="0" applyFont="1" applyBorder="1" applyAlignment="1" applyProtection="1">
      <alignment vertical="top"/>
      <protection hidden="1"/>
    </xf>
    <xf numFmtId="0" fontId="10" fillId="0" borderId="0" xfId="0" applyFont="1" applyBorder="1" applyAlignment="1">
      <alignment vertical="top"/>
    </xf>
    <xf numFmtId="0" fontId="10" fillId="0" borderId="68" xfId="0" applyFont="1" applyBorder="1" applyAlignment="1">
      <alignment vertical="top"/>
    </xf>
    <xf numFmtId="0" fontId="9" fillId="0" borderId="0" xfId="0" applyFont="1" applyBorder="1" applyAlignment="1">
      <alignment vertical="top"/>
    </xf>
    <xf numFmtId="0" fontId="10" fillId="0" borderId="25" xfId="0" applyFont="1" applyBorder="1" applyAlignment="1">
      <alignment vertical="center"/>
    </xf>
    <xf numFmtId="0" fontId="10" fillId="0" borderId="66" xfId="0" applyFont="1" applyBorder="1" applyAlignment="1">
      <alignment vertical="center"/>
    </xf>
    <xf numFmtId="0" fontId="0" fillId="0" borderId="26" xfId="0" applyBorder="1" applyAlignment="1">
      <alignment vertical="center"/>
    </xf>
    <xf numFmtId="0" fontId="10" fillId="0" borderId="67" xfId="0" applyFont="1" applyBorder="1" applyAlignment="1">
      <alignment vertical="center"/>
    </xf>
    <xf numFmtId="0" fontId="12" fillId="0" borderId="0" xfId="0" applyFont="1" applyBorder="1" applyAlignment="1">
      <alignment vertical="center"/>
    </xf>
    <xf numFmtId="0" fontId="10" fillId="0" borderId="0" xfId="0" applyFont="1" applyBorder="1" applyAlignment="1">
      <alignment vertical="center"/>
    </xf>
    <xf numFmtId="0" fontId="0" fillId="0" borderId="68" xfId="0" applyBorder="1" applyAlignment="1">
      <alignment vertical="center"/>
    </xf>
    <xf numFmtId="0" fontId="13" fillId="0" borderId="0" xfId="6" applyFont="1" applyBorder="1" applyAlignment="1">
      <alignment vertical="center"/>
    </xf>
    <xf numFmtId="0" fontId="22" fillId="0" borderId="67" xfId="0" applyFont="1" applyBorder="1" applyAlignment="1">
      <alignment vertical="center"/>
    </xf>
    <xf numFmtId="0" fontId="10" fillId="0" borderId="27" xfId="0" applyFont="1" applyBorder="1" applyAlignment="1">
      <alignment vertical="center"/>
    </xf>
    <xf numFmtId="0" fontId="10" fillId="0" borderId="24" xfId="0" applyFont="1" applyBorder="1" applyAlignment="1">
      <alignment vertical="center"/>
    </xf>
    <xf numFmtId="0" fontId="0" fillId="0" borderId="28" xfId="0" applyBorder="1" applyAlignment="1">
      <alignment vertical="center"/>
    </xf>
    <xf numFmtId="0" fontId="3" fillId="4" borderId="18" xfId="13" applyFont="1" applyFill="1" applyBorder="1" applyAlignment="1" applyProtection="1">
      <alignment horizontal="left" vertical="top" wrapText="1"/>
      <protection hidden="1"/>
    </xf>
    <xf numFmtId="0" fontId="3" fillId="4" borderId="18" xfId="3" applyFont="1" applyFill="1" applyBorder="1" applyAlignment="1" applyProtection="1">
      <alignment horizontal="left" vertical="top" wrapText="1"/>
      <protection hidden="1"/>
    </xf>
    <xf numFmtId="0" fontId="24" fillId="4" borderId="15" xfId="0" applyFont="1" applyFill="1" applyBorder="1" applyAlignment="1">
      <alignment vertical="center"/>
    </xf>
    <xf numFmtId="0" fontId="24" fillId="4" borderId="13" xfId="0" applyFont="1" applyFill="1" applyBorder="1" applyAlignment="1">
      <alignment vertical="center"/>
    </xf>
    <xf numFmtId="0" fontId="24" fillId="4" borderId="22" xfId="0" applyFont="1" applyFill="1" applyBorder="1" applyAlignment="1">
      <alignment vertical="center"/>
    </xf>
    <xf numFmtId="0" fontId="24" fillId="4" borderId="14" xfId="0" applyFont="1" applyFill="1" applyBorder="1" applyAlignment="1">
      <alignment vertical="center"/>
    </xf>
    <xf numFmtId="0" fontId="24" fillId="4" borderId="7" xfId="0" applyFont="1" applyFill="1" applyBorder="1" applyAlignment="1">
      <alignment vertical="center"/>
    </xf>
    <xf numFmtId="0" fontId="24" fillId="4" borderId="8" xfId="0" applyFont="1" applyFill="1" applyBorder="1" applyAlignment="1">
      <alignment vertical="center"/>
    </xf>
    <xf numFmtId="0" fontId="24" fillId="4" borderId="17" xfId="0" applyFont="1" applyFill="1" applyBorder="1" applyAlignment="1">
      <alignment vertical="center"/>
    </xf>
    <xf numFmtId="17" fontId="11" fillId="0" borderId="5" xfId="0" applyNumberFormat="1" applyFont="1" applyFill="1" applyBorder="1" applyAlignment="1">
      <alignment horizontal="center" vertical="top" wrapText="1"/>
    </xf>
    <xf numFmtId="166" fontId="11" fillId="0" borderId="1" xfId="0" quotePrefix="1" applyNumberFormat="1" applyFont="1" applyFill="1" applyBorder="1" applyAlignment="1">
      <alignment horizontal="center" vertical="top" wrapText="1"/>
    </xf>
    <xf numFmtId="0" fontId="11" fillId="0" borderId="1" xfId="0" applyFont="1" applyFill="1" applyBorder="1" applyAlignment="1">
      <alignment vertical="top" wrapText="1"/>
    </xf>
    <xf numFmtId="0" fontId="11" fillId="0" borderId="6" xfId="0" applyFont="1" applyFill="1" applyBorder="1" applyAlignment="1">
      <alignment vertical="top" wrapText="1"/>
    </xf>
    <xf numFmtId="17" fontId="9" fillId="0" borderId="1" xfId="0" applyNumberFormat="1" applyFont="1" applyFill="1" applyBorder="1" applyAlignment="1">
      <alignment horizontal="center" wrapText="1"/>
    </xf>
    <xf numFmtId="0" fontId="9" fillId="0" borderId="1" xfId="0" applyFont="1" applyFill="1" applyBorder="1" applyAlignment="1">
      <alignment horizontal="center" wrapText="1"/>
    </xf>
    <xf numFmtId="0" fontId="9" fillId="0" borderId="1" xfId="0" applyFont="1" applyFill="1" applyBorder="1" applyAlignment="1">
      <alignment horizontal="left" wrapText="1"/>
    </xf>
    <xf numFmtId="0" fontId="20" fillId="4" borderId="63" xfId="0" applyFont="1" applyFill="1" applyBorder="1" applyAlignment="1">
      <alignment horizontal="center" vertical="center" wrapText="1"/>
    </xf>
    <xf numFmtId="0" fontId="20" fillId="4" borderId="64" xfId="0" applyFont="1" applyFill="1" applyBorder="1" applyAlignment="1">
      <alignment horizontal="center" vertical="center" wrapText="1"/>
    </xf>
    <xf numFmtId="0" fontId="20" fillId="4" borderId="66" xfId="3" applyFont="1" applyFill="1" applyBorder="1" applyAlignment="1" applyProtection="1">
      <alignment horizontal="center" vertical="center"/>
      <protection hidden="1"/>
    </xf>
    <xf numFmtId="0" fontId="20" fillId="4" borderId="62" xfId="3" applyFont="1" applyFill="1" applyBorder="1" applyAlignment="1" applyProtection="1">
      <alignment horizontal="center" vertical="center"/>
      <protection hidden="1"/>
    </xf>
    <xf numFmtId="0" fontId="20" fillId="4" borderId="35" xfId="0" applyFont="1" applyFill="1" applyBorder="1" applyAlignment="1">
      <alignment horizontal="center" vertical="top" wrapText="1"/>
    </xf>
    <xf numFmtId="0" fontId="20" fillId="4" borderId="38" xfId="0" applyFont="1" applyFill="1" applyBorder="1" applyAlignment="1">
      <alignment horizontal="center" vertical="top" wrapText="1"/>
    </xf>
    <xf numFmtId="0" fontId="20" fillId="4" borderId="36" xfId="0" applyFont="1" applyFill="1" applyBorder="1" applyAlignment="1">
      <alignment horizontal="center" vertical="top" wrapText="1"/>
    </xf>
    <xf numFmtId="0" fontId="20" fillId="4" borderId="39" xfId="0" applyFont="1" applyFill="1" applyBorder="1" applyAlignment="1">
      <alignment horizontal="center" vertical="top" wrapText="1"/>
    </xf>
    <xf numFmtId="0" fontId="20" fillId="4" borderId="14" xfId="0" applyFont="1" applyFill="1" applyBorder="1" applyAlignment="1">
      <alignment horizontal="center" vertical="top"/>
    </xf>
    <xf numFmtId="0" fontId="20" fillId="4" borderId="15" xfId="0" applyFont="1" applyFill="1" applyBorder="1" applyAlignment="1">
      <alignment horizontal="center" vertical="top"/>
    </xf>
    <xf numFmtId="0" fontId="20" fillId="4" borderId="44" xfId="0" applyFont="1" applyFill="1" applyBorder="1" applyAlignment="1">
      <alignment horizontal="center" vertical="top"/>
    </xf>
    <xf numFmtId="0" fontId="20" fillId="4" borderId="45" xfId="0" applyFont="1" applyFill="1" applyBorder="1" applyAlignment="1">
      <alignment horizontal="center" vertical="top"/>
    </xf>
    <xf numFmtId="0" fontId="20" fillId="4" borderId="35" xfId="0" applyFont="1" applyFill="1" applyBorder="1" applyAlignment="1" applyProtection="1">
      <alignment horizontal="center" vertical="top"/>
      <protection hidden="1"/>
    </xf>
    <xf numFmtId="0" fontId="20" fillId="4" borderId="38" xfId="0" applyFont="1" applyFill="1" applyBorder="1" applyAlignment="1" applyProtection="1">
      <alignment horizontal="center" vertical="top"/>
      <protection hidden="1"/>
    </xf>
    <xf numFmtId="0" fontId="20" fillId="4" borderId="40" xfId="0" applyFont="1" applyFill="1" applyBorder="1" applyAlignment="1">
      <alignment horizontal="center" vertical="top"/>
    </xf>
    <xf numFmtId="0" fontId="20" fillId="4" borderId="41" xfId="0" applyFont="1" applyFill="1" applyBorder="1" applyAlignment="1">
      <alignment horizontal="center" vertical="top"/>
    </xf>
    <xf numFmtId="0" fontId="24" fillId="4" borderId="13" xfId="0" applyFont="1" applyFill="1" applyBorder="1" applyAlignment="1">
      <alignment horizontal="left" vertical="center"/>
    </xf>
    <xf numFmtId="0" fontId="24" fillId="4" borderId="14" xfId="0" applyFont="1" applyFill="1" applyBorder="1" applyAlignment="1">
      <alignment horizontal="left" vertical="center"/>
    </xf>
    <xf numFmtId="0" fontId="24" fillId="4" borderId="3" xfId="0" applyFont="1" applyFill="1" applyBorder="1" applyAlignment="1">
      <alignment horizontal="center" vertical="center"/>
    </xf>
    <xf numFmtId="0" fontId="24" fillId="4" borderId="16" xfId="0" applyFont="1" applyFill="1" applyBorder="1" applyAlignment="1">
      <alignment horizontal="center" vertical="center"/>
    </xf>
    <xf numFmtId="0" fontId="24" fillId="4" borderId="4" xfId="0" applyFont="1" applyFill="1" applyBorder="1" applyAlignment="1">
      <alignment horizontal="center" vertical="center"/>
    </xf>
    <xf numFmtId="0" fontId="24" fillId="4" borderId="24" xfId="0" applyFont="1" applyFill="1" applyBorder="1" applyAlignment="1">
      <alignment horizontal="center" vertical="center"/>
    </xf>
    <xf numFmtId="0" fontId="24" fillId="4" borderId="28" xfId="0" applyFont="1" applyFill="1" applyBorder="1" applyAlignment="1">
      <alignment horizontal="center" vertical="center"/>
    </xf>
    <xf numFmtId="0" fontId="24" fillId="4" borderId="29" xfId="0" applyFont="1" applyFill="1" applyBorder="1" applyAlignment="1">
      <alignment horizontal="center" vertical="center"/>
    </xf>
    <xf numFmtId="0" fontId="24" fillId="4" borderId="30" xfId="0" applyFont="1" applyFill="1" applyBorder="1" applyAlignment="1">
      <alignment horizontal="center" vertical="center"/>
    </xf>
    <xf numFmtId="0" fontId="24" fillId="4" borderId="31" xfId="0" applyFont="1" applyFill="1" applyBorder="1" applyAlignment="1">
      <alignment horizontal="center" vertical="center"/>
    </xf>
    <xf numFmtId="0" fontId="24" fillId="4" borderId="25" xfId="0" applyFont="1" applyFill="1" applyBorder="1" applyAlignment="1">
      <alignment horizontal="center" vertical="center"/>
    </xf>
    <xf numFmtId="0" fontId="24" fillId="4" borderId="26" xfId="0" applyFont="1" applyFill="1" applyBorder="1" applyAlignment="1">
      <alignment horizontal="center" vertical="center"/>
    </xf>
    <xf numFmtId="0" fontId="24" fillId="4" borderId="27" xfId="0" applyFont="1" applyFill="1" applyBorder="1" applyAlignment="1">
      <alignment horizontal="center" vertical="center"/>
    </xf>
    <xf numFmtId="0" fontId="24" fillId="4" borderId="29" xfId="0" applyFont="1" applyFill="1" applyBorder="1" applyAlignment="1">
      <alignment horizontal="center" vertical="center" wrapText="1"/>
    </xf>
    <xf numFmtId="0" fontId="24" fillId="4" borderId="30" xfId="0" applyFont="1" applyFill="1" applyBorder="1" applyAlignment="1">
      <alignment horizontal="center" vertical="center" wrapText="1"/>
    </xf>
    <xf numFmtId="0" fontId="24" fillId="4" borderId="31" xfId="0" applyFont="1" applyFill="1" applyBorder="1" applyAlignment="1">
      <alignment horizontal="center" vertical="center" wrapText="1"/>
    </xf>
    <xf numFmtId="0" fontId="11" fillId="0" borderId="9" xfId="0" applyFont="1" applyBorder="1" applyAlignment="1">
      <alignment horizontal="left" vertical="center"/>
    </xf>
    <xf numFmtId="0" fontId="11" fillId="0" borderId="12" xfId="0" applyFont="1" applyBorder="1" applyAlignment="1">
      <alignment horizontal="left" vertical="center"/>
    </xf>
    <xf numFmtId="0" fontId="11" fillId="0" borderId="5" xfId="0" applyFont="1" applyBorder="1" applyAlignment="1">
      <alignment horizontal="left" vertical="center"/>
    </xf>
    <xf numFmtId="0" fontId="11" fillId="0" borderId="1" xfId="0" applyFont="1" applyBorder="1" applyAlignment="1">
      <alignment horizontal="left" vertical="center"/>
    </xf>
    <xf numFmtId="0" fontId="11" fillId="0" borderId="7" xfId="0" applyFont="1" applyBorder="1" applyAlignment="1">
      <alignment horizontal="left" vertical="center"/>
    </xf>
    <xf numFmtId="0" fontId="11" fillId="0" borderId="17" xfId="0" applyFont="1" applyBorder="1" applyAlignment="1">
      <alignment horizontal="left" vertical="center"/>
    </xf>
  </cellXfs>
  <cellStyles count="16">
    <cellStyle name="Comma" xfId="1" builtinId="3"/>
    <cellStyle name="Comma 2" xfId="4" xr:uid="{00000000-0005-0000-0000-000001000000}"/>
    <cellStyle name="Comma 3" xfId="14" xr:uid="{00000000-0005-0000-0000-000002000000}"/>
    <cellStyle name="Comma 4" xfId="8" xr:uid="{00000000-0005-0000-0000-000003000000}"/>
    <cellStyle name="Hyperlink" xfId="6" builtinId="8"/>
    <cellStyle name="Hyperlink 2" xfId="9" xr:uid="{00000000-0005-0000-0000-000005000000}"/>
    <cellStyle name="Normal" xfId="0" builtinId="0"/>
    <cellStyle name="Normal 2" xfId="3" xr:uid="{00000000-0005-0000-0000-000007000000}"/>
    <cellStyle name="Normal 2 2" xfId="13" xr:uid="{00000000-0005-0000-0000-000008000000}"/>
    <cellStyle name="Normal 2 3" xfId="10" xr:uid="{00000000-0005-0000-0000-000009000000}"/>
    <cellStyle name="Normal 3" xfId="12" xr:uid="{00000000-0005-0000-0000-00000A000000}"/>
    <cellStyle name="Normal 4" xfId="7" xr:uid="{00000000-0005-0000-0000-00000B000000}"/>
    <cellStyle name="Percent" xfId="2" builtinId="5"/>
    <cellStyle name="Percent 2" xfId="5" xr:uid="{00000000-0005-0000-0000-00000D000000}"/>
    <cellStyle name="Percent 3" xfId="15" xr:uid="{00000000-0005-0000-0000-00000E000000}"/>
    <cellStyle name="Percent 4" xfId="11" xr:uid="{00000000-0005-0000-0000-00000F000000}"/>
  </cellStyles>
  <dxfs count="3">
    <dxf>
      <font>
        <b val="0"/>
        <i/>
        <strike val="0"/>
        <color rgb="FFFF0000"/>
      </font>
    </dxf>
    <dxf>
      <font>
        <color theme="5"/>
      </font>
    </dxf>
    <dxf>
      <fill>
        <patternFill patternType="lightUp">
          <fgColor rgb="FFFF0000"/>
        </patternFill>
      </fill>
    </dxf>
  </dxfs>
  <tableStyles count="0" defaultTableStyle="TableStyleMedium2" defaultPivotStyle="PivotStyleLight16"/>
  <colors>
    <mruColors>
      <color rgb="FFF3FFF1"/>
      <color rgb="FF2DAE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emf"/><Relationship Id="rId1" Type="http://schemas.openxmlformats.org/officeDocument/2006/relationships/hyperlink" Target="https://www.engineeringtoolbox.com/steel-pipes-heat-loss-d_53.html"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7810500</xdr:colOff>
      <xdr:row>2</xdr:row>
      <xdr:rowOff>9525</xdr:rowOff>
    </xdr:from>
    <xdr:to>
      <xdr:col>1</xdr:col>
      <xdr:colOff>9462659</xdr:colOff>
      <xdr:row>4</xdr:row>
      <xdr:rowOff>414217</xdr:rowOff>
    </xdr:to>
    <xdr:pic>
      <xdr:nvPicPr>
        <xdr:cNvPr id="2" name="Picture 1">
          <a:extLst>
            <a:ext uri="{FF2B5EF4-FFF2-40B4-BE49-F238E27FC236}">
              <a16:creationId xmlns:a16="http://schemas.microsoft.com/office/drawing/2014/main" id="{EF02CD47-8988-4782-BEC9-899434DEADA8}"/>
            </a:ext>
          </a:extLst>
        </xdr:cNvPr>
        <xdr:cNvPicPr>
          <a:picLocks noChangeAspect="1"/>
        </xdr:cNvPicPr>
      </xdr:nvPicPr>
      <xdr:blipFill>
        <a:blip xmlns:r="http://schemas.openxmlformats.org/officeDocument/2006/relationships" r:embed="rId1"/>
        <a:stretch>
          <a:fillRect/>
        </a:stretch>
      </xdr:blipFill>
      <xdr:spPr>
        <a:xfrm>
          <a:off x="8058150" y="400050"/>
          <a:ext cx="1652159" cy="8047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533400</xdr:colOff>
      <xdr:row>12</xdr:row>
      <xdr:rowOff>171450</xdr:rowOff>
    </xdr:from>
    <xdr:to>
      <xdr:col>1</xdr:col>
      <xdr:colOff>3886200</xdr:colOff>
      <xdr:row>12</xdr:row>
      <xdr:rowOff>1514475</xdr:rowOff>
    </xdr:to>
    <xdr:pic>
      <xdr:nvPicPr>
        <xdr:cNvPr id="81" name="Picture 80">
          <a:hlinkClick xmlns:r="http://schemas.openxmlformats.org/officeDocument/2006/relationships" r:id="rId1"/>
          <a:extLst>
            <a:ext uri="{FF2B5EF4-FFF2-40B4-BE49-F238E27FC236}">
              <a16:creationId xmlns:a16="http://schemas.microsoft.com/office/drawing/2014/main" id="{A13649C0-487C-4F5C-AABE-FD54907E7B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1050" y="8848725"/>
          <a:ext cx="3352800"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314325</xdr:colOff>
      <xdr:row>12</xdr:row>
      <xdr:rowOff>219075</xdr:rowOff>
    </xdr:from>
    <xdr:to>
      <xdr:col>1</xdr:col>
      <xdr:colOff>3895725</xdr:colOff>
      <xdr:row>12</xdr:row>
      <xdr:rowOff>1581150</xdr:rowOff>
    </xdr:to>
    <xdr:sp macro="" textlink="">
      <xdr:nvSpPr>
        <xdr:cNvPr id="2049" name="AutoShape 1">
          <a:extLst>
            <a:ext uri="{FF2B5EF4-FFF2-40B4-BE49-F238E27FC236}">
              <a16:creationId xmlns:a16="http://schemas.microsoft.com/office/drawing/2014/main" id="{CF844D13-AF7E-464D-B33C-50630D28D5BD}"/>
            </a:ext>
          </a:extLst>
        </xdr:cNvPr>
        <xdr:cNvSpPr>
          <a:spLocks noChangeAspect="1" noChangeArrowheads="1"/>
        </xdr:cNvSpPr>
      </xdr:nvSpPr>
      <xdr:spPr bwMode="auto">
        <a:xfrm>
          <a:off x="561975" y="8896350"/>
          <a:ext cx="3581400" cy="1362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7810500</xdr:colOff>
      <xdr:row>1</xdr:row>
      <xdr:rowOff>209550</xdr:rowOff>
    </xdr:from>
    <xdr:to>
      <xdr:col>1</xdr:col>
      <xdr:colOff>9462659</xdr:colOff>
      <xdr:row>1</xdr:row>
      <xdr:rowOff>1014292</xdr:rowOff>
    </xdr:to>
    <xdr:pic>
      <xdr:nvPicPr>
        <xdr:cNvPr id="3" name="Picture 2">
          <a:extLst>
            <a:ext uri="{FF2B5EF4-FFF2-40B4-BE49-F238E27FC236}">
              <a16:creationId xmlns:a16="http://schemas.microsoft.com/office/drawing/2014/main" id="{A607DC8A-E5F9-42BF-9745-7C06633FCFAE}"/>
            </a:ext>
          </a:extLst>
        </xdr:cNvPr>
        <xdr:cNvPicPr>
          <a:picLocks noChangeAspect="1"/>
        </xdr:cNvPicPr>
      </xdr:nvPicPr>
      <xdr:blipFill>
        <a:blip xmlns:r="http://schemas.openxmlformats.org/officeDocument/2006/relationships" r:embed="rId3"/>
        <a:stretch>
          <a:fillRect/>
        </a:stretch>
      </xdr:blipFill>
      <xdr:spPr>
        <a:xfrm>
          <a:off x="8058150" y="400050"/>
          <a:ext cx="1652159" cy="8047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702469</xdr:colOff>
      <xdr:row>2</xdr:row>
      <xdr:rowOff>0</xdr:rowOff>
    </xdr:from>
    <xdr:to>
      <xdr:col>18</xdr:col>
      <xdr:colOff>532972</xdr:colOff>
      <xdr:row>5</xdr:row>
      <xdr:rowOff>166655</xdr:rowOff>
    </xdr:to>
    <xdr:pic>
      <xdr:nvPicPr>
        <xdr:cNvPr id="4" name="Picture 3">
          <a:extLst>
            <a:ext uri="{FF2B5EF4-FFF2-40B4-BE49-F238E27FC236}">
              <a16:creationId xmlns:a16="http://schemas.microsoft.com/office/drawing/2014/main" id="{6A69246C-068B-42AB-9E43-D41D07833C0D}"/>
            </a:ext>
          </a:extLst>
        </xdr:cNvPr>
        <xdr:cNvPicPr>
          <a:picLocks noChangeAspect="1"/>
        </xdr:cNvPicPr>
      </xdr:nvPicPr>
      <xdr:blipFill>
        <a:blip xmlns:r="http://schemas.openxmlformats.org/officeDocument/2006/relationships" r:embed="rId1"/>
        <a:stretch>
          <a:fillRect/>
        </a:stretch>
      </xdr:blipFill>
      <xdr:spPr>
        <a:xfrm>
          <a:off x="16275844" y="428625"/>
          <a:ext cx="1652159" cy="8047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engineeringtoolbox.com/steel-pipes-heat-loss-d_53.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engineeringtoolbox.com/steel-pipes-heat-loss-d_53.html" TargetMode="External"/><Relationship Id="rId2" Type="http://schemas.openxmlformats.org/officeDocument/2006/relationships/hyperlink" Target="http://www.cibse.org/knowledge/cibse-guide/cibse-guide-c-reference-data" TargetMode="External"/><Relationship Id="rId1" Type="http://schemas.openxmlformats.org/officeDocument/2006/relationships/hyperlink" Target="http://www.engineeringtoolbox.com/steel-pipes-heat-loss-d_53.html" TargetMode="Externa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3FFF1"/>
  </sheetPr>
  <dimension ref="A1:C16"/>
  <sheetViews>
    <sheetView showGridLines="0" tabSelected="1" workbookViewId="0">
      <selection activeCell="B6" sqref="B6"/>
    </sheetView>
  </sheetViews>
  <sheetFormatPr defaultRowHeight="15" x14ac:dyDescent="0.25"/>
  <cols>
    <col min="1" max="1" width="3.7109375" customWidth="1"/>
    <col min="2" max="2" width="145.140625" customWidth="1"/>
  </cols>
  <sheetData>
    <row r="1" spans="1:3" ht="15" customHeight="1" thickBot="1" x14ac:dyDescent="0.3">
      <c r="A1" s="13"/>
      <c r="B1" s="12"/>
    </row>
    <row r="2" spans="1:3" ht="15.75" x14ac:dyDescent="0.25">
      <c r="A2" s="13"/>
      <c r="B2" s="15"/>
    </row>
    <row r="3" spans="1:3" ht="15.75" x14ac:dyDescent="0.25">
      <c r="A3" s="13"/>
      <c r="B3" s="16"/>
    </row>
    <row r="4" spans="1:3" ht="15.75" x14ac:dyDescent="0.25">
      <c r="A4" s="13"/>
      <c r="B4" s="16"/>
    </row>
    <row r="5" spans="1:3" ht="33" customHeight="1" x14ac:dyDescent="0.25">
      <c r="A5" s="11"/>
      <c r="B5" s="17"/>
    </row>
    <row r="6" spans="1:3" ht="19.5" x14ac:dyDescent="0.25">
      <c r="A6" s="11"/>
      <c r="B6" s="18" t="str">
        <f>'Guidance Notes'!B3</f>
        <v>Salix Finance: Pipework Insulation Tool - Version 2.1:</v>
      </c>
    </row>
    <row r="7" spans="1:3" x14ac:dyDescent="0.25">
      <c r="A7" s="11"/>
      <c r="B7" s="19" t="str">
        <f ca="1">'Guidance Notes'!B4</f>
        <v>© Salix Finance 2020</v>
      </c>
    </row>
    <row r="8" spans="1:3" x14ac:dyDescent="0.25">
      <c r="A8" s="11"/>
      <c r="B8" s="19"/>
    </row>
    <row r="9" spans="1:3" x14ac:dyDescent="0.25">
      <c r="A9" s="11"/>
      <c r="B9" s="20" t="s">
        <v>71</v>
      </c>
    </row>
    <row r="10" spans="1:3" ht="69" customHeight="1" x14ac:dyDescent="0.25">
      <c r="A10" s="11"/>
      <c r="B10" s="21" t="s">
        <v>72</v>
      </c>
    </row>
    <row r="11" spans="1:3" x14ac:dyDescent="0.25">
      <c r="A11" s="11"/>
      <c r="B11" s="20" t="s">
        <v>73</v>
      </c>
    </row>
    <row r="12" spans="1:3" ht="96" customHeight="1" x14ac:dyDescent="0.25">
      <c r="A12" s="11"/>
      <c r="B12" s="21" t="s">
        <v>74</v>
      </c>
    </row>
    <row r="13" spans="1:3" x14ac:dyDescent="0.25">
      <c r="A13" s="11"/>
      <c r="B13" s="20" t="s">
        <v>75</v>
      </c>
    </row>
    <row r="14" spans="1:3" ht="105" customHeight="1" x14ac:dyDescent="0.25">
      <c r="A14" s="11"/>
      <c r="B14" s="21" t="s">
        <v>77</v>
      </c>
    </row>
    <row r="15" spans="1:3" ht="19.5" thickBot="1" x14ac:dyDescent="0.3">
      <c r="A15" s="11"/>
      <c r="B15" s="22"/>
      <c r="C15" s="23"/>
    </row>
    <row r="16" spans="1:3" ht="16.5" thickBot="1" x14ac:dyDescent="0.3">
      <c r="A16" s="12"/>
      <c r="B16" s="159"/>
      <c r="C16" s="23"/>
    </row>
  </sheetData>
  <sheetProtection algorithmName="SHA-512" hashValue="NOzzRLmK4s9HjuvP/2agun2wy7Q8QR2xJNWLG8hracKj6x0JPvd4sdU+29SmW4aUiaKbMAFHGNmMNg4s/Ni6Iw==" saltValue="pWd9r9PCFrpJoYb8SDk2Vw==" spinCount="100000" sheet="1" selectLockedCells="1" selectUnlockedCells="1"/>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3FFF1"/>
    <pageSetUpPr fitToPage="1"/>
  </sheetPr>
  <dimension ref="A1:B16"/>
  <sheetViews>
    <sheetView showGridLines="0" zoomScaleNormal="100" workbookViewId="0">
      <selection activeCell="B4" sqref="B4"/>
    </sheetView>
  </sheetViews>
  <sheetFormatPr defaultColWidth="8.85546875" defaultRowHeight="15.75" x14ac:dyDescent="0.25"/>
  <cols>
    <col min="1" max="1" width="3.7109375" style="6" customWidth="1"/>
    <col min="2" max="2" width="146.28515625" style="7" customWidth="1"/>
    <col min="3" max="16384" width="8.85546875" style="6"/>
  </cols>
  <sheetData>
    <row r="1" spans="1:2" ht="15" customHeight="1" thickBot="1" x14ac:dyDescent="0.3">
      <c r="A1" s="24"/>
      <c r="B1" s="25"/>
    </row>
    <row r="2" spans="1:2" ht="80.25" customHeight="1" x14ac:dyDescent="0.25">
      <c r="B2" s="26"/>
    </row>
    <row r="3" spans="1:2" ht="19.5" x14ac:dyDescent="0.25">
      <c r="B3" s="32" t="s">
        <v>86</v>
      </c>
    </row>
    <row r="4" spans="1:2" x14ac:dyDescent="0.25">
      <c r="B4" s="27" t="str">
        <f ca="1">"© Salix Finance "&amp;YEAR(NOW())</f>
        <v>© Salix Finance 2020</v>
      </c>
    </row>
    <row r="5" spans="1:2" x14ac:dyDescent="0.25">
      <c r="B5" s="27"/>
    </row>
    <row r="6" spans="1:2" x14ac:dyDescent="0.25">
      <c r="B6" s="28" t="s">
        <v>34</v>
      </c>
    </row>
    <row r="7" spans="1:2" ht="176.25" customHeight="1" x14ac:dyDescent="0.25">
      <c r="B7" s="29" t="s">
        <v>78</v>
      </c>
    </row>
    <row r="8" spans="1:2" ht="15.75" customHeight="1" x14ac:dyDescent="0.25">
      <c r="B8" s="28" t="s">
        <v>35</v>
      </c>
    </row>
    <row r="9" spans="1:2" ht="164.25" customHeight="1" x14ac:dyDescent="0.25">
      <c r="B9" s="29" t="s">
        <v>54</v>
      </c>
    </row>
    <row r="10" spans="1:2" x14ac:dyDescent="0.25">
      <c r="B10" s="28" t="s">
        <v>51</v>
      </c>
    </row>
    <row r="11" spans="1:2" ht="133.5" customHeight="1" x14ac:dyDescent="0.25">
      <c r="B11" s="29" t="s">
        <v>79</v>
      </c>
    </row>
    <row r="12" spans="1:2" x14ac:dyDescent="0.25">
      <c r="B12" s="30" t="s">
        <v>52</v>
      </c>
    </row>
    <row r="13" spans="1:2" ht="151.5" customHeight="1" x14ac:dyDescent="0.25">
      <c r="B13" s="31" t="s">
        <v>53</v>
      </c>
    </row>
    <row r="14" spans="1:2" x14ac:dyDescent="0.25">
      <c r="B14" s="28" t="s">
        <v>36</v>
      </c>
    </row>
    <row r="15" spans="1:2" ht="319.5" customHeight="1" thickBot="1" x14ac:dyDescent="0.3">
      <c r="B15" s="29" t="s">
        <v>80</v>
      </c>
    </row>
    <row r="16" spans="1:2" ht="15" customHeight="1" thickBot="1" x14ac:dyDescent="0.3">
      <c r="A16" s="25"/>
      <c r="B16" s="160"/>
    </row>
  </sheetData>
  <sheetProtection algorithmName="SHA-512" hashValue="BuMlxJDQBCel1lEhgOtBi8gxIPWFBHlN/0+o0SzsL6BMmSNdeRY3zJs/cqfeyIonvssVcaL2JXH+FaQu/Jn0UQ==" saltValue="5FNeTvnkXTVPh8tlTAHjBw==" spinCount="100000" sheet="1" selectLockedCells="1" selectUnlockedCells="1"/>
  <hyperlinks>
    <hyperlink ref="B13" r:id="rId1" display="http://www.engineeringtoolbox.com/steel-pipes-heat-loss-d_53.html" xr:uid="{00000000-0004-0000-0100-000000000000}"/>
  </hyperlinks>
  <pageMargins left="0.7" right="0.7" top="0.75" bottom="0.75" header="0.3" footer="0.3"/>
  <pageSetup paperSize="9" scale="87" fitToHeight="0" orientation="portrait" horizontalDpi="4294967293" verticalDpi="36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2DAE76"/>
    <pageSetUpPr fitToPage="1"/>
  </sheetPr>
  <dimension ref="B1:AL33"/>
  <sheetViews>
    <sheetView showGridLines="0" zoomScale="90" zoomScaleNormal="90" workbookViewId="0">
      <selection activeCell="J20" sqref="J20"/>
    </sheetView>
  </sheetViews>
  <sheetFormatPr defaultColWidth="9.140625" defaultRowHeight="15" x14ac:dyDescent="0.25"/>
  <cols>
    <col min="1" max="1" width="2.140625" style="1" customWidth="1"/>
    <col min="2" max="2" width="6.85546875" style="1" bestFit="1" customWidth="1"/>
    <col min="3" max="3" width="43.85546875" style="1" customWidth="1"/>
    <col min="4" max="4" width="11.5703125" style="14" hidden="1" customWidth="1"/>
    <col min="5" max="5" width="12.7109375" style="1" customWidth="1"/>
    <col min="6" max="6" width="15.5703125" style="1" customWidth="1"/>
    <col min="7" max="7" width="15.42578125" style="1" customWidth="1"/>
    <col min="8" max="8" width="19.140625" style="1" customWidth="1"/>
    <col min="9" max="9" width="17.42578125" style="1" customWidth="1"/>
    <col min="10" max="10" width="17.85546875" style="1" customWidth="1"/>
    <col min="11" max="11" width="18.7109375" style="1" customWidth="1"/>
    <col min="12" max="12" width="16.7109375" style="1" customWidth="1"/>
    <col min="13" max="13" width="15.42578125" style="1" customWidth="1"/>
    <col min="14" max="14" width="13.5703125" style="1" customWidth="1"/>
    <col min="15" max="15" width="15.7109375" style="1" customWidth="1"/>
    <col min="16" max="16" width="14.5703125" style="1" customWidth="1"/>
    <col min="17" max="17" width="12.42578125" style="1" hidden="1" customWidth="1"/>
    <col min="18" max="18" width="12.7109375" style="1" customWidth="1"/>
    <col min="19" max="19" width="11.28515625" style="1" customWidth="1"/>
    <col min="20" max="26" width="9.140625" style="1" hidden="1" customWidth="1"/>
    <col min="27" max="27" width="12.140625" style="1" hidden="1" customWidth="1"/>
    <col min="28" max="29" width="9.140625" style="1" hidden="1" customWidth="1"/>
    <col min="30" max="30" width="3.7109375" style="1" customWidth="1"/>
    <col min="31" max="36" width="9.140625" style="1" customWidth="1"/>
    <col min="37" max="37" width="6.28515625" style="1" customWidth="1"/>
    <col min="38" max="40" width="9.140625" style="1" customWidth="1"/>
    <col min="41" max="16384" width="9.140625" style="1"/>
  </cols>
  <sheetData>
    <row r="1" spans="2:38" ht="15.75" customHeight="1" thickBot="1" x14ac:dyDescent="0.3">
      <c r="B1" s="61"/>
      <c r="C1" s="61"/>
      <c r="D1" s="62"/>
      <c r="E1" s="61"/>
      <c r="F1" s="61"/>
      <c r="G1" s="61"/>
      <c r="H1" s="61"/>
      <c r="I1" s="61"/>
      <c r="J1" s="61"/>
      <c r="K1" s="61"/>
      <c r="L1" s="61"/>
      <c r="M1" s="61"/>
      <c r="N1" s="61"/>
      <c r="O1" s="61"/>
      <c r="P1" s="61"/>
      <c r="Q1" s="61"/>
      <c r="R1" s="61"/>
      <c r="S1" s="61"/>
    </row>
    <row r="2" spans="2:38" x14ac:dyDescent="0.25">
      <c r="B2" s="133"/>
      <c r="C2" s="134"/>
      <c r="D2" s="135"/>
      <c r="E2" s="134"/>
      <c r="F2" s="134"/>
      <c r="G2" s="134"/>
      <c r="H2" s="134"/>
      <c r="I2" s="134"/>
      <c r="J2" s="134"/>
      <c r="K2" s="134"/>
      <c r="L2" s="134"/>
      <c r="M2" s="134"/>
      <c r="N2" s="134"/>
      <c r="O2" s="134"/>
      <c r="P2" s="134"/>
      <c r="Q2" s="134"/>
      <c r="R2" s="134"/>
      <c r="S2" s="136"/>
    </row>
    <row r="3" spans="2:38" x14ac:dyDescent="0.25">
      <c r="B3" s="137"/>
      <c r="C3" s="138"/>
      <c r="D3" s="139"/>
      <c r="E3" s="138"/>
      <c r="F3" s="138"/>
      <c r="G3" s="138"/>
      <c r="H3" s="138"/>
      <c r="I3" s="138"/>
      <c r="J3" s="138"/>
      <c r="K3" s="138"/>
      <c r="L3" s="138"/>
      <c r="M3" s="138"/>
      <c r="N3" s="138"/>
      <c r="O3" s="138"/>
      <c r="P3" s="138"/>
      <c r="Q3" s="138"/>
      <c r="R3" s="138"/>
      <c r="S3" s="140"/>
      <c r="AL3" s="3"/>
    </row>
    <row r="4" spans="2:38" ht="19.5" x14ac:dyDescent="0.25">
      <c r="B4" s="141"/>
      <c r="C4" s="142" t="str">
        <f>'Guidance Notes'!B3</f>
        <v>Salix Finance: Pipework Insulation Tool - Version 2.1:</v>
      </c>
      <c r="D4" s="143"/>
      <c r="E4" s="144"/>
      <c r="F4" s="144"/>
      <c r="G4" s="144"/>
      <c r="H4" s="144"/>
      <c r="I4" s="144"/>
      <c r="J4" s="144"/>
      <c r="K4" s="144"/>
      <c r="L4" s="144"/>
      <c r="M4" s="144"/>
      <c r="N4" s="144"/>
      <c r="O4" s="144"/>
      <c r="P4" s="144"/>
      <c r="Q4" s="144"/>
      <c r="R4" s="144"/>
      <c r="S4" s="145"/>
      <c r="AL4" s="4"/>
    </row>
    <row r="5" spans="2:38" x14ac:dyDescent="0.25">
      <c r="B5" s="141"/>
      <c r="C5" s="146" t="str">
        <f ca="1">'Guidance Notes'!B4</f>
        <v>© Salix Finance 2020</v>
      </c>
      <c r="D5" s="143"/>
      <c r="E5" s="144"/>
      <c r="F5" s="144"/>
      <c r="G5" s="144"/>
      <c r="H5" s="144"/>
      <c r="I5" s="144"/>
      <c r="J5" s="144"/>
      <c r="K5" s="144"/>
      <c r="L5" s="144"/>
      <c r="M5" s="144"/>
      <c r="N5" s="144"/>
      <c r="O5" s="144"/>
      <c r="P5" s="144"/>
      <c r="Q5" s="144"/>
      <c r="R5" s="144"/>
      <c r="S5" s="145"/>
      <c r="AL5" s="4"/>
    </row>
    <row r="6" spans="2:38" ht="15.75" thickBot="1" x14ac:dyDescent="0.3">
      <c r="B6" s="141"/>
      <c r="C6" s="144"/>
      <c r="D6" s="143"/>
      <c r="E6" s="144"/>
      <c r="F6" s="144"/>
      <c r="G6" s="144"/>
      <c r="H6" s="144"/>
      <c r="I6" s="144"/>
      <c r="J6" s="144"/>
      <c r="K6" s="144"/>
      <c r="L6" s="144"/>
      <c r="M6" s="144"/>
      <c r="N6" s="144"/>
      <c r="O6" s="144"/>
      <c r="P6" s="144"/>
      <c r="Q6" s="144"/>
      <c r="R6" s="144"/>
      <c r="S6" s="145"/>
      <c r="AL6" s="4"/>
    </row>
    <row r="7" spans="2:38" ht="15" customHeight="1" thickBot="1" x14ac:dyDescent="0.3">
      <c r="B7" s="141"/>
      <c r="C7" s="144"/>
      <c r="D7" s="143"/>
      <c r="E7" s="175" t="s">
        <v>37</v>
      </c>
      <c r="F7" s="177" t="s">
        <v>41</v>
      </c>
      <c r="G7" s="59" t="s">
        <v>27</v>
      </c>
      <c r="H7" s="60" t="s">
        <v>59</v>
      </c>
      <c r="I7" s="183" t="s">
        <v>30</v>
      </c>
      <c r="J7" s="183"/>
      <c r="K7" s="184"/>
      <c r="L7" s="144"/>
      <c r="M7" s="144"/>
      <c r="N7" s="144"/>
      <c r="O7" s="144"/>
      <c r="P7" s="144"/>
      <c r="Q7" s="144"/>
      <c r="R7" s="33"/>
      <c r="S7" s="145"/>
      <c r="AL7" s="4"/>
    </row>
    <row r="8" spans="2:38" ht="15.75" thickBot="1" x14ac:dyDescent="0.3">
      <c r="B8" s="141"/>
      <c r="C8" s="144"/>
      <c r="D8" s="143"/>
      <c r="E8" s="176"/>
      <c r="F8" s="178"/>
      <c r="G8" s="56" t="s">
        <v>28</v>
      </c>
      <c r="H8" s="56" t="s">
        <v>29</v>
      </c>
      <c r="I8" s="56" t="s">
        <v>56</v>
      </c>
      <c r="J8" s="56" t="s">
        <v>82</v>
      </c>
      <c r="K8" s="57" t="s">
        <v>57</v>
      </c>
      <c r="L8" s="144"/>
      <c r="M8" s="144"/>
      <c r="N8" s="144"/>
      <c r="O8" s="144"/>
      <c r="P8" s="144"/>
      <c r="Q8" s="144"/>
      <c r="R8" s="34"/>
      <c r="S8" s="145"/>
      <c r="AL8" s="4"/>
    </row>
    <row r="9" spans="2:38" ht="15.75" thickBot="1" x14ac:dyDescent="0.3">
      <c r="B9" s="141"/>
      <c r="C9" s="144"/>
      <c r="D9" s="143"/>
      <c r="E9" s="35" t="s">
        <v>1</v>
      </c>
      <c r="F9" s="36" t="s">
        <v>2</v>
      </c>
      <c r="G9" s="37"/>
      <c r="H9" s="38"/>
      <c r="I9" s="39"/>
      <c r="J9" s="39"/>
      <c r="K9" s="40"/>
      <c r="L9" s="144"/>
      <c r="M9" s="144"/>
      <c r="N9" s="144"/>
      <c r="O9" s="144"/>
      <c r="P9" s="144"/>
      <c r="Q9" s="144"/>
      <c r="R9" s="41"/>
      <c r="S9" s="145"/>
      <c r="AL9" s="4"/>
    </row>
    <row r="10" spans="2:38" ht="15.75" thickBot="1" x14ac:dyDescent="0.3">
      <c r="B10" s="141"/>
      <c r="C10" s="144"/>
      <c r="D10" s="143"/>
      <c r="E10" s="144"/>
      <c r="F10" s="144"/>
      <c r="G10" s="144"/>
      <c r="H10" s="144"/>
      <c r="I10" s="144"/>
      <c r="J10" s="144"/>
      <c r="K10" s="144"/>
      <c r="L10" s="144"/>
      <c r="M10" s="144"/>
      <c r="N10" s="144"/>
      <c r="O10" s="144"/>
      <c r="P10" s="144"/>
      <c r="Q10" s="144"/>
      <c r="R10" s="144"/>
      <c r="S10" s="145"/>
      <c r="AL10" s="4"/>
    </row>
    <row r="11" spans="2:38" ht="15.95" customHeight="1" x14ac:dyDescent="0.25">
      <c r="B11" s="185" t="s">
        <v>10</v>
      </c>
      <c r="C11" s="189" t="s">
        <v>3</v>
      </c>
      <c r="D11" s="187" t="s">
        <v>12</v>
      </c>
      <c r="E11" s="63" t="s">
        <v>0</v>
      </c>
      <c r="F11" s="179" t="s">
        <v>60</v>
      </c>
      <c r="G11" s="179" t="s">
        <v>11</v>
      </c>
      <c r="H11" s="179" t="s">
        <v>38</v>
      </c>
      <c r="I11" s="179" t="s">
        <v>39</v>
      </c>
      <c r="J11" s="179" t="s">
        <v>25</v>
      </c>
      <c r="K11" s="179" t="s">
        <v>55</v>
      </c>
      <c r="L11" s="179" t="s">
        <v>76</v>
      </c>
      <c r="M11" s="179" t="s">
        <v>26</v>
      </c>
      <c r="N11" s="179" t="s">
        <v>58</v>
      </c>
      <c r="O11" s="179" t="s">
        <v>23</v>
      </c>
      <c r="P11" s="179" t="s">
        <v>40</v>
      </c>
      <c r="Q11" s="64" t="s">
        <v>24</v>
      </c>
      <c r="R11" s="179" t="s">
        <v>67</v>
      </c>
      <c r="S11" s="181" t="s">
        <v>81</v>
      </c>
      <c r="AK11" s="4"/>
    </row>
    <row r="12" spans="2:38" ht="30" customHeight="1" thickBot="1" x14ac:dyDescent="0.3">
      <c r="B12" s="186"/>
      <c r="C12" s="190"/>
      <c r="D12" s="188"/>
      <c r="E12" s="65" t="str">
        <f>IF(OR(E9="select",E9=""),"Please select unit",IF(E9="Millimetre","(mm)","(inches)"))</f>
        <v>(inches)</v>
      </c>
      <c r="F12" s="180"/>
      <c r="G12" s="180"/>
      <c r="H12" s="180"/>
      <c r="I12" s="180"/>
      <c r="J12" s="180"/>
      <c r="K12" s="180"/>
      <c r="L12" s="180"/>
      <c r="M12" s="180"/>
      <c r="N12" s="180"/>
      <c r="O12" s="180"/>
      <c r="P12" s="180"/>
      <c r="Q12" s="66"/>
      <c r="R12" s="180"/>
      <c r="S12" s="182"/>
      <c r="U12" s="5" t="str">
        <f>E9</f>
        <v>Inches</v>
      </c>
      <c r="W12" s="1" t="s">
        <v>22</v>
      </c>
      <c r="X12" s="1" t="s">
        <v>31</v>
      </c>
      <c r="Y12" s="4" t="s">
        <v>32</v>
      </c>
      <c r="Z12" s="1" t="s">
        <v>68</v>
      </c>
      <c r="AB12" s="1" t="s">
        <v>69</v>
      </c>
      <c r="AK12" s="4"/>
    </row>
    <row r="13" spans="2:38" x14ac:dyDescent="0.25">
      <c r="B13" s="67">
        <v>1</v>
      </c>
      <c r="C13" s="42" t="s">
        <v>8</v>
      </c>
      <c r="D13" s="43">
        <f t="shared" ref="D13:D17" si="0">IF(C13="","",IFERROR(VLOOKUP(C13,Factor,5,FALSE),0))</f>
        <v>0.9</v>
      </c>
      <c r="E13" s="44"/>
      <c r="F13" s="44"/>
      <c r="G13" s="44"/>
      <c r="H13" s="45"/>
      <c r="I13" s="69">
        <f>IFERROR(IF($E$9="Inches", VLOOKUP(E13, 'Reference Material'!$D$16:$P$29, MATCH(F13,Temperature,0)+1, FALSE), VLOOKUP(E13, 'Reference Material'!$C$16:$P$29, MATCH(F13,Temperature,0)+2, FALSE)),0)</f>
        <v>0</v>
      </c>
      <c r="J13" s="70">
        <f t="shared" ref="J13:J27" si="1">IF(OR(C13="",D13="",E13="",F13="",G13=""),0,IFERROR(((D13*I13*$I$9*$J$9*$K$9*G13)/$H$9)/1000,0))</f>
        <v>0</v>
      </c>
      <c r="K13" s="42"/>
      <c r="L13" s="46"/>
      <c r="M13" s="71">
        <f t="shared" ref="M13:M27" ca="1" si="2">IFERROR(Q13*F13,0)</f>
        <v>0</v>
      </c>
      <c r="N13" s="72">
        <f t="shared" ref="N13:N27" si="3">IF(OR(C13="",D13="",E13="",F13="",G13="",K13="",L13=""),0,IFERROR((M13*G13*D13*$I$9*$J$9*$K$9)/$H$9/1000,0))</f>
        <v>0</v>
      </c>
      <c r="O13" s="72">
        <f>IF(OR(C13="",D13="",E13="",F13="",G13="",K13="",L13=""),0,IFERROR(J13-N13,0))</f>
        <v>0</v>
      </c>
      <c r="P13" s="73">
        <f t="shared" ref="P13:P27" si="4">IF(OR(C13="",D13="",E13="",F13="",G13="",K13="",L13=""),0,IFERROR(O13*$G$9/100,0))</f>
        <v>0</v>
      </c>
      <c r="Q13" s="74" t="str">
        <f t="shared" ref="Q13:Q27" ca="1" si="5">IFERROR(HLOOKUP(L13,INDIRECT(VLOOKUP(K13,$W$13:$X$16,2,FALSE)),VLOOKUP(E13,$U$13:$V$25,2,FALSE),FALSE),"")</f>
        <v/>
      </c>
      <c r="R13" s="74" t="str">
        <f>IFERROR((G13*H13)/P13,"")</f>
        <v/>
      </c>
      <c r="S13" s="75" t="str">
        <f>IF(R13="","",$AB$13*O13/1000)</f>
        <v/>
      </c>
      <c r="T13" s="1" t="b">
        <f t="shared" ref="T13:T27" si="6">IFERROR((VLOOKUP(E13,$U$13:$U$25,TRUE,FALSE)),FALSE)</f>
        <v>0</v>
      </c>
      <c r="U13" s="1">
        <f>HLOOKUP($E$9,'Reference Material'!$C$16:$D$29,V13,FALSE)</f>
        <v>0.5</v>
      </c>
      <c r="V13" s="1">
        <v>2</v>
      </c>
      <c r="W13" s="1">
        <v>2.5000000000000001E-2</v>
      </c>
      <c r="X13" s="1" t="str">
        <f>"ps_"&amp;W13</f>
        <v>ps_0.025</v>
      </c>
      <c r="Y13" s="4" t="s">
        <v>13</v>
      </c>
      <c r="Z13" s="10">
        <v>0.44932</v>
      </c>
      <c r="AB13" s="1">
        <f>VLOOKUP(F9,Y13:Z22,2,FALSE)</f>
        <v>0.184</v>
      </c>
      <c r="AK13" s="4"/>
    </row>
    <row r="14" spans="2:38" x14ac:dyDescent="0.25">
      <c r="B14" s="76">
        <v>2</v>
      </c>
      <c r="C14" s="47"/>
      <c r="D14" s="43" t="str">
        <f t="shared" si="0"/>
        <v/>
      </c>
      <c r="E14" s="48"/>
      <c r="F14" s="48"/>
      <c r="G14" s="48"/>
      <c r="H14" s="49"/>
      <c r="I14" s="77">
        <f>IFERROR(IF($E$9="Inches", VLOOKUP(E14, 'Reference Material'!$D$16:$P$29, MATCH(F14,Temperature,0)+1, FALSE), VLOOKUP(E14, 'Reference Material'!$C$16:$P$29, MATCH(F14,Temperature,0)+2, FALSE)),0)</f>
        <v>0</v>
      </c>
      <c r="J14" s="78">
        <f t="shared" si="1"/>
        <v>0</v>
      </c>
      <c r="K14" s="47"/>
      <c r="L14" s="50"/>
      <c r="M14" s="79">
        <f t="shared" ca="1" si="2"/>
        <v>0</v>
      </c>
      <c r="N14" s="80">
        <f t="shared" si="3"/>
        <v>0</v>
      </c>
      <c r="O14" s="80">
        <f t="shared" ref="O14:O27" si="7">IF(OR(C14="",D14="",E14="",F14="",G14="",K14="",L14=""),0,IFERROR(J14-N14,0))</f>
        <v>0</v>
      </c>
      <c r="P14" s="81">
        <f t="shared" si="4"/>
        <v>0</v>
      </c>
      <c r="Q14" s="68" t="str">
        <f t="shared" ca="1" si="5"/>
        <v/>
      </c>
      <c r="R14" s="68" t="str">
        <f t="shared" ref="R14:R27" si="8">IFERROR((G14*H14)/P14,"")</f>
        <v/>
      </c>
      <c r="S14" s="82" t="str">
        <f>IF(R14="","",$AB$13*O14/1000)</f>
        <v/>
      </c>
      <c r="T14" s="1" t="b">
        <f t="shared" si="6"/>
        <v>0</v>
      </c>
      <c r="U14" s="1">
        <f>HLOOKUP($E$9,'Reference Material'!$C$16:$D$29,V14,FALSE)</f>
        <v>0.75</v>
      </c>
      <c r="V14" s="1">
        <v>3</v>
      </c>
      <c r="W14" s="2">
        <v>0.04</v>
      </c>
      <c r="X14" s="1" t="str">
        <f t="shared" ref="X14:X16" si="9">"ps_"&amp;W14</f>
        <v>ps_0.04</v>
      </c>
      <c r="Y14" s="4" t="s">
        <v>2</v>
      </c>
      <c r="Z14" s="10">
        <v>0.184</v>
      </c>
    </row>
    <row r="15" spans="2:38" x14ac:dyDescent="0.25">
      <c r="B15" s="76">
        <v>3</v>
      </c>
      <c r="C15" s="47"/>
      <c r="D15" s="43" t="str">
        <f t="shared" si="0"/>
        <v/>
      </c>
      <c r="E15" s="48"/>
      <c r="F15" s="48"/>
      <c r="G15" s="48"/>
      <c r="H15" s="49"/>
      <c r="I15" s="77">
        <f>IFERROR(IF($E$9="Inches", VLOOKUP(E15, 'Reference Material'!$D$16:$P$29, MATCH(F15,Temperature,0)+1, FALSE), VLOOKUP(E15, 'Reference Material'!$C$16:$P$29, MATCH(F15,Temperature,0)+2, FALSE)),0)</f>
        <v>0</v>
      </c>
      <c r="J15" s="78">
        <f t="shared" si="1"/>
        <v>0</v>
      </c>
      <c r="K15" s="47"/>
      <c r="L15" s="50"/>
      <c r="M15" s="79">
        <f t="shared" ca="1" si="2"/>
        <v>0</v>
      </c>
      <c r="N15" s="80">
        <f t="shared" si="3"/>
        <v>0</v>
      </c>
      <c r="O15" s="80">
        <f t="shared" si="7"/>
        <v>0</v>
      </c>
      <c r="P15" s="81">
        <f t="shared" si="4"/>
        <v>0</v>
      </c>
      <c r="Q15" s="68" t="str">
        <f t="shared" ca="1" si="5"/>
        <v/>
      </c>
      <c r="R15" s="68" t="str">
        <f t="shared" si="8"/>
        <v/>
      </c>
      <c r="S15" s="82" t="str">
        <f t="shared" ref="S15:S27" si="10">IF(R15="","",$AB$13*O15/1000)</f>
        <v/>
      </c>
      <c r="T15" s="1" t="b">
        <f t="shared" si="6"/>
        <v>0</v>
      </c>
      <c r="U15" s="1">
        <f>HLOOKUP($E$9,'Reference Material'!$C$16:$D$29,V15,FALSE)</f>
        <v>1</v>
      </c>
      <c r="V15" s="1">
        <v>4</v>
      </c>
      <c r="W15" s="1">
        <v>5.5E-2</v>
      </c>
      <c r="X15" s="1" t="str">
        <f t="shared" si="9"/>
        <v>ps_0.055</v>
      </c>
      <c r="Y15" s="4" t="s">
        <v>14</v>
      </c>
      <c r="Z15" s="10">
        <v>0.27631</v>
      </c>
    </row>
    <row r="16" spans="2:38" x14ac:dyDescent="0.25">
      <c r="B16" s="76">
        <v>4</v>
      </c>
      <c r="C16" s="47"/>
      <c r="D16" s="43" t="str">
        <f t="shared" si="0"/>
        <v/>
      </c>
      <c r="E16" s="48"/>
      <c r="F16" s="48"/>
      <c r="G16" s="48"/>
      <c r="H16" s="49"/>
      <c r="I16" s="77">
        <f>IFERROR(IF($E$9="Inches", VLOOKUP(E16, 'Reference Material'!$D$16:$P$29, MATCH(F16,Temperature,0)+1, FALSE), VLOOKUP(E16, 'Reference Material'!$C$16:$P$29, MATCH(F16,Temperature,0)+2, FALSE)),0)</f>
        <v>0</v>
      </c>
      <c r="J16" s="78">
        <f t="shared" si="1"/>
        <v>0</v>
      </c>
      <c r="K16" s="47"/>
      <c r="L16" s="50"/>
      <c r="M16" s="79">
        <f t="shared" ca="1" si="2"/>
        <v>0</v>
      </c>
      <c r="N16" s="80">
        <f t="shared" si="3"/>
        <v>0</v>
      </c>
      <c r="O16" s="80">
        <f t="shared" si="7"/>
        <v>0</v>
      </c>
      <c r="P16" s="81">
        <f t="shared" si="4"/>
        <v>0</v>
      </c>
      <c r="Q16" s="68" t="str">
        <f t="shared" ca="1" si="5"/>
        <v/>
      </c>
      <c r="R16" s="68" t="str">
        <f t="shared" si="8"/>
        <v/>
      </c>
      <c r="S16" s="82" t="str">
        <f t="shared" si="10"/>
        <v/>
      </c>
      <c r="T16" s="1" t="b">
        <f t="shared" si="6"/>
        <v>0</v>
      </c>
      <c r="U16" s="1">
        <f>HLOOKUP($E$9,'Reference Material'!$C$16:$D$29,V16,FALSE)</f>
        <v>1.25</v>
      </c>
      <c r="V16" s="1">
        <v>5</v>
      </c>
      <c r="W16" s="2">
        <v>7.0000000000000007E-2</v>
      </c>
      <c r="X16" s="1" t="str">
        <f t="shared" si="9"/>
        <v>ps_0.07</v>
      </c>
      <c r="Y16" s="4" t="s">
        <v>15</v>
      </c>
      <c r="Z16" s="10">
        <v>0.26782</v>
      </c>
    </row>
    <row r="17" spans="2:26" x14ac:dyDescent="0.25">
      <c r="B17" s="76">
        <v>5</v>
      </c>
      <c r="C17" s="47"/>
      <c r="D17" s="43" t="str">
        <f t="shared" si="0"/>
        <v/>
      </c>
      <c r="E17" s="48"/>
      <c r="F17" s="48"/>
      <c r="G17" s="48"/>
      <c r="H17" s="49"/>
      <c r="I17" s="77">
        <f>IFERROR(IF($E$9="Inches", VLOOKUP(E17, 'Reference Material'!$D$16:$P$29, MATCH(F17,Temperature,0)+1, FALSE), VLOOKUP(E17, 'Reference Material'!$C$16:$P$29, MATCH(F17,Temperature,0)+2, FALSE)),0)</f>
        <v>0</v>
      </c>
      <c r="J17" s="78">
        <f t="shared" si="1"/>
        <v>0</v>
      </c>
      <c r="K17" s="47"/>
      <c r="L17" s="50"/>
      <c r="M17" s="79">
        <f t="shared" ca="1" si="2"/>
        <v>0</v>
      </c>
      <c r="N17" s="80">
        <f t="shared" si="3"/>
        <v>0</v>
      </c>
      <c r="O17" s="80">
        <f t="shared" si="7"/>
        <v>0</v>
      </c>
      <c r="P17" s="81">
        <f t="shared" si="4"/>
        <v>0</v>
      </c>
      <c r="Q17" s="68" t="str">
        <f t="shared" ca="1" si="5"/>
        <v/>
      </c>
      <c r="R17" s="68" t="str">
        <f t="shared" si="8"/>
        <v/>
      </c>
      <c r="S17" s="82" t="str">
        <f t="shared" si="10"/>
        <v/>
      </c>
      <c r="T17" s="1" t="b">
        <f t="shared" si="6"/>
        <v>0</v>
      </c>
      <c r="U17" s="1">
        <f>HLOOKUP($E$9,'Reference Material'!$C$16:$D$29,V17,FALSE)</f>
        <v>1.5</v>
      </c>
      <c r="V17" s="1">
        <v>6</v>
      </c>
      <c r="Y17" s="4" t="s">
        <v>16</v>
      </c>
      <c r="Z17" s="10">
        <v>0.24665999999999999</v>
      </c>
    </row>
    <row r="18" spans="2:26" x14ac:dyDescent="0.25">
      <c r="B18" s="76">
        <v>6</v>
      </c>
      <c r="C18" s="47"/>
      <c r="D18" s="43" t="str">
        <f t="shared" ref="D18:D27" si="11">IF(C18="","",IFERROR(VLOOKUP(C18,Factor,5,FALSE),0))</f>
        <v/>
      </c>
      <c r="E18" s="48"/>
      <c r="F18" s="48"/>
      <c r="G18" s="48"/>
      <c r="H18" s="49"/>
      <c r="I18" s="77">
        <f>IFERROR(IF($E$9="Inches", VLOOKUP(E18, 'Reference Material'!$D$16:$P$29, MATCH(F18,Temperature,0)+1, FALSE), VLOOKUP(E18, 'Reference Material'!$C$16:$P$29, MATCH(F18,Temperature,0)+2, FALSE)),0)</f>
        <v>0</v>
      </c>
      <c r="J18" s="78">
        <f t="shared" si="1"/>
        <v>0</v>
      </c>
      <c r="K18" s="47"/>
      <c r="L18" s="50"/>
      <c r="M18" s="79">
        <f t="shared" ca="1" si="2"/>
        <v>0</v>
      </c>
      <c r="N18" s="80">
        <f t="shared" si="3"/>
        <v>0</v>
      </c>
      <c r="O18" s="80">
        <f t="shared" si="7"/>
        <v>0</v>
      </c>
      <c r="P18" s="81">
        <f t="shared" si="4"/>
        <v>0</v>
      </c>
      <c r="Q18" s="68" t="str">
        <f t="shared" ca="1" si="5"/>
        <v/>
      </c>
      <c r="R18" s="68" t="str">
        <f t="shared" si="8"/>
        <v/>
      </c>
      <c r="S18" s="82" t="str">
        <f t="shared" si="10"/>
        <v/>
      </c>
      <c r="T18" s="1" t="b">
        <f t="shared" si="6"/>
        <v>0</v>
      </c>
      <c r="U18" s="1">
        <f>HLOOKUP($E$9,'Reference Material'!$C$16:$D$29,V18,FALSE)</f>
        <v>2</v>
      </c>
      <c r="V18" s="1">
        <v>7</v>
      </c>
      <c r="Y18" s="4" t="s">
        <v>17</v>
      </c>
      <c r="Z18" s="10">
        <v>0.32235000000000003</v>
      </c>
    </row>
    <row r="19" spans="2:26" x14ac:dyDescent="0.25">
      <c r="B19" s="76">
        <v>7</v>
      </c>
      <c r="C19" s="47"/>
      <c r="D19" s="43" t="str">
        <f t="shared" si="11"/>
        <v/>
      </c>
      <c r="E19" s="48"/>
      <c r="F19" s="48"/>
      <c r="G19" s="48"/>
      <c r="H19" s="49"/>
      <c r="I19" s="77">
        <f>IFERROR(IF($E$9="Inches", VLOOKUP(E19, 'Reference Material'!$D$16:$P$29, MATCH(F19,Temperature,0)+1, FALSE), VLOOKUP(E19, 'Reference Material'!$C$16:$P$29, MATCH(F19,Temperature,0)+2, FALSE)),0)</f>
        <v>0</v>
      </c>
      <c r="J19" s="78">
        <f t="shared" si="1"/>
        <v>0</v>
      </c>
      <c r="K19" s="47"/>
      <c r="L19" s="50"/>
      <c r="M19" s="79">
        <f t="shared" ca="1" si="2"/>
        <v>0</v>
      </c>
      <c r="N19" s="80">
        <f t="shared" si="3"/>
        <v>0</v>
      </c>
      <c r="O19" s="80">
        <f t="shared" si="7"/>
        <v>0</v>
      </c>
      <c r="P19" s="81">
        <f t="shared" si="4"/>
        <v>0</v>
      </c>
      <c r="Q19" s="68" t="str">
        <f t="shared" ca="1" si="5"/>
        <v/>
      </c>
      <c r="R19" s="68" t="str">
        <f t="shared" si="8"/>
        <v/>
      </c>
      <c r="S19" s="82" t="str">
        <f t="shared" si="10"/>
        <v/>
      </c>
      <c r="T19" s="1" t="b">
        <f t="shared" si="6"/>
        <v>0</v>
      </c>
      <c r="U19" s="1">
        <f>HLOOKUP($E$9,'Reference Material'!$C$16:$D$29,V19,FALSE)</f>
        <v>2.5</v>
      </c>
      <c r="V19" s="1">
        <v>8</v>
      </c>
      <c r="Y19" s="4" t="s">
        <v>18</v>
      </c>
      <c r="Z19" s="10">
        <v>0.21457999999999999</v>
      </c>
    </row>
    <row r="20" spans="2:26" x14ac:dyDescent="0.25">
      <c r="B20" s="76">
        <v>8</v>
      </c>
      <c r="C20" s="47"/>
      <c r="D20" s="43" t="str">
        <f t="shared" si="11"/>
        <v/>
      </c>
      <c r="E20" s="48"/>
      <c r="F20" s="48"/>
      <c r="G20" s="48"/>
      <c r="H20" s="49"/>
      <c r="I20" s="77">
        <f>IFERROR(IF($E$9="Inches", VLOOKUP(E20, 'Reference Material'!$D$16:$P$29, MATCH(F20,Temperature,0)+1, FALSE), VLOOKUP(E20, 'Reference Material'!$C$16:$P$29, MATCH(F20,Temperature,0)+2, FALSE)),0)</f>
        <v>0</v>
      </c>
      <c r="J20" s="78">
        <f t="shared" si="1"/>
        <v>0</v>
      </c>
      <c r="K20" s="47"/>
      <c r="L20" s="50"/>
      <c r="M20" s="79">
        <f t="shared" ca="1" si="2"/>
        <v>0</v>
      </c>
      <c r="N20" s="80">
        <f t="shared" si="3"/>
        <v>0</v>
      </c>
      <c r="O20" s="80">
        <f t="shared" si="7"/>
        <v>0</v>
      </c>
      <c r="P20" s="81">
        <f t="shared" si="4"/>
        <v>0</v>
      </c>
      <c r="Q20" s="68" t="str">
        <f t="shared" ca="1" si="5"/>
        <v/>
      </c>
      <c r="R20" s="68" t="str">
        <f t="shared" si="8"/>
        <v/>
      </c>
      <c r="S20" s="82" t="str">
        <f t="shared" si="10"/>
        <v/>
      </c>
      <c r="T20" s="1" t="b">
        <f t="shared" si="6"/>
        <v>0</v>
      </c>
      <c r="U20" s="1">
        <f>HLOOKUP($E$9,'Reference Material'!$C$16:$D$29,V20,FALSE)</f>
        <v>3</v>
      </c>
      <c r="V20" s="1">
        <v>9</v>
      </c>
      <c r="Y20" s="4" t="s">
        <v>19</v>
      </c>
      <c r="Z20" s="10">
        <v>3.7440000000000001E-2</v>
      </c>
    </row>
    <row r="21" spans="2:26" x14ac:dyDescent="0.25">
      <c r="B21" s="76">
        <v>9</v>
      </c>
      <c r="C21" s="47"/>
      <c r="D21" s="43" t="str">
        <f t="shared" si="11"/>
        <v/>
      </c>
      <c r="E21" s="48"/>
      <c r="F21" s="48"/>
      <c r="G21" s="48"/>
      <c r="H21" s="49"/>
      <c r="I21" s="77">
        <f>IFERROR(IF($E$9="Inches", VLOOKUP(E21, 'Reference Material'!$D$16:$P$29, MATCH(F21,Temperature,0)+1, FALSE), VLOOKUP(E21, 'Reference Material'!$C$16:$P$29, MATCH(F21,Temperature,0)+2, FALSE)),0)</f>
        <v>0</v>
      </c>
      <c r="J21" s="78">
        <f t="shared" si="1"/>
        <v>0</v>
      </c>
      <c r="K21" s="47"/>
      <c r="L21" s="50"/>
      <c r="M21" s="79">
        <f t="shared" ca="1" si="2"/>
        <v>0</v>
      </c>
      <c r="N21" s="80">
        <f t="shared" si="3"/>
        <v>0</v>
      </c>
      <c r="O21" s="80">
        <f t="shared" si="7"/>
        <v>0</v>
      </c>
      <c r="P21" s="81">
        <f t="shared" si="4"/>
        <v>0</v>
      </c>
      <c r="Q21" s="68" t="str">
        <f t="shared" ca="1" si="5"/>
        <v/>
      </c>
      <c r="R21" s="68" t="str">
        <f t="shared" si="8"/>
        <v/>
      </c>
      <c r="S21" s="82" t="str">
        <f t="shared" si="10"/>
        <v/>
      </c>
      <c r="T21" s="1" t="b">
        <f t="shared" si="6"/>
        <v>0</v>
      </c>
      <c r="U21" s="1">
        <f>HLOOKUP($E$9,'Reference Material'!$C$16:$D$29,V21,FALSE)</f>
        <v>4</v>
      </c>
      <c r="V21" s="1">
        <v>10</v>
      </c>
      <c r="Y21" s="4" t="s">
        <v>20</v>
      </c>
      <c r="Z21" s="10">
        <v>7.92E-3</v>
      </c>
    </row>
    <row r="22" spans="2:26" x14ac:dyDescent="0.25">
      <c r="B22" s="76">
        <v>10</v>
      </c>
      <c r="C22" s="47"/>
      <c r="D22" s="43" t="str">
        <f t="shared" si="11"/>
        <v/>
      </c>
      <c r="E22" s="48"/>
      <c r="F22" s="48"/>
      <c r="G22" s="48"/>
      <c r="H22" s="49"/>
      <c r="I22" s="77">
        <f>IFERROR(IF($E$9="Inches", VLOOKUP(E22, 'Reference Material'!$D$16:$P$29, MATCH(F22,Temperature,0)+1, FALSE), VLOOKUP(E22, 'Reference Material'!$C$16:$P$29, MATCH(F22,Temperature,0)+2, FALSE)),0)</f>
        <v>0</v>
      </c>
      <c r="J22" s="78">
        <f t="shared" si="1"/>
        <v>0</v>
      </c>
      <c r="K22" s="47"/>
      <c r="L22" s="50"/>
      <c r="M22" s="79">
        <f t="shared" ca="1" si="2"/>
        <v>0</v>
      </c>
      <c r="N22" s="80">
        <f t="shared" si="3"/>
        <v>0</v>
      </c>
      <c r="O22" s="80">
        <f t="shared" si="7"/>
        <v>0</v>
      </c>
      <c r="P22" s="81">
        <f t="shared" si="4"/>
        <v>0</v>
      </c>
      <c r="Q22" s="68" t="str">
        <f t="shared" ca="1" si="5"/>
        <v/>
      </c>
      <c r="R22" s="68" t="str">
        <f t="shared" si="8"/>
        <v/>
      </c>
      <c r="S22" s="82" t="str">
        <f t="shared" si="10"/>
        <v/>
      </c>
      <c r="T22" s="1" t="b">
        <f t="shared" si="6"/>
        <v>0</v>
      </c>
      <c r="U22" s="1">
        <f>HLOOKUP($E$9,'Reference Material'!$C$16:$D$29,V22,FALSE)</f>
        <v>6</v>
      </c>
      <c r="V22" s="1">
        <v>11</v>
      </c>
      <c r="Y22" s="4" t="s">
        <v>21</v>
      </c>
      <c r="Z22" s="10">
        <v>2.6419999999999999E-2</v>
      </c>
    </row>
    <row r="23" spans="2:26" x14ac:dyDescent="0.25">
      <c r="B23" s="76">
        <v>11</v>
      </c>
      <c r="C23" s="47"/>
      <c r="D23" s="43" t="str">
        <f t="shared" si="11"/>
        <v/>
      </c>
      <c r="E23" s="48"/>
      <c r="F23" s="48"/>
      <c r="G23" s="48"/>
      <c r="H23" s="49"/>
      <c r="I23" s="77">
        <f>IFERROR(IF($E$9="Inches", VLOOKUP(E23, 'Reference Material'!$D$16:$P$29, MATCH(F23,Temperature,0)+1, FALSE), VLOOKUP(E23, 'Reference Material'!$C$16:$P$29, MATCH(F23,Temperature,0)+2, FALSE)),0)</f>
        <v>0</v>
      </c>
      <c r="J23" s="78">
        <f t="shared" si="1"/>
        <v>0</v>
      </c>
      <c r="K23" s="47"/>
      <c r="L23" s="50"/>
      <c r="M23" s="79">
        <f t="shared" ca="1" si="2"/>
        <v>0</v>
      </c>
      <c r="N23" s="80">
        <f t="shared" si="3"/>
        <v>0</v>
      </c>
      <c r="O23" s="80">
        <f t="shared" si="7"/>
        <v>0</v>
      </c>
      <c r="P23" s="81">
        <f t="shared" si="4"/>
        <v>0</v>
      </c>
      <c r="Q23" s="68" t="str">
        <f t="shared" ca="1" si="5"/>
        <v/>
      </c>
      <c r="R23" s="68" t="str">
        <f t="shared" si="8"/>
        <v/>
      </c>
      <c r="S23" s="82" t="str">
        <f t="shared" si="10"/>
        <v/>
      </c>
      <c r="T23" s="1" t="b">
        <f t="shared" si="6"/>
        <v>0</v>
      </c>
      <c r="U23" s="1">
        <f>HLOOKUP($E$9,'Reference Material'!$C$16:$D$29,V23,FALSE)</f>
        <v>8</v>
      </c>
      <c r="V23" s="1">
        <v>12</v>
      </c>
    </row>
    <row r="24" spans="2:26" x14ac:dyDescent="0.25">
      <c r="B24" s="76">
        <v>12</v>
      </c>
      <c r="C24" s="47"/>
      <c r="D24" s="43" t="str">
        <f t="shared" si="11"/>
        <v/>
      </c>
      <c r="E24" s="48"/>
      <c r="F24" s="48"/>
      <c r="G24" s="48"/>
      <c r="H24" s="49"/>
      <c r="I24" s="77">
        <f>IFERROR(IF($E$9="Inches", VLOOKUP(E24, 'Reference Material'!$D$16:$P$29, MATCH(F24,Temperature,0)+1, FALSE), VLOOKUP(E24, 'Reference Material'!$C$16:$P$29, MATCH(F24,Temperature,0)+2, FALSE)),0)</f>
        <v>0</v>
      </c>
      <c r="J24" s="78">
        <f t="shared" si="1"/>
        <v>0</v>
      </c>
      <c r="K24" s="47"/>
      <c r="L24" s="50"/>
      <c r="M24" s="79">
        <f t="shared" ca="1" si="2"/>
        <v>0</v>
      </c>
      <c r="N24" s="80">
        <f t="shared" si="3"/>
        <v>0</v>
      </c>
      <c r="O24" s="80">
        <f t="shared" si="7"/>
        <v>0</v>
      </c>
      <c r="P24" s="81">
        <f t="shared" si="4"/>
        <v>0</v>
      </c>
      <c r="Q24" s="68" t="str">
        <f t="shared" ca="1" si="5"/>
        <v/>
      </c>
      <c r="R24" s="68" t="str">
        <f t="shared" si="8"/>
        <v/>
      </c>
      <c r="S24" s="82" t="str">
        <f t="shared" si="10"/>
        <v/>
      </c>
      <c r="T24" s="1" t="b">
        <f t="shared" si="6"/>
        <v>0</v>
      </c>
      <c r="U24" s="1">
        <f>HLOOKUP($E$9,'Reference Material'!$C$16:$D$29,V24,FALSE)</f>
        <v>10</v>
      </c>
      <c r="V24" s="1">
        <v>13</v>
      </c>
    </row>
    <row r="25" spans="2:26" x14ac:dyDescent="0.25">
      <c r="B25" s="76">
        <v>13</v>
      </c>
      <c r="C25" s="47"/>
      <c r="D25" s="43" t="str">
        <f t="shared" si="11"/>
        <v/>
      </c>
      <c r="E25" s="48"/>
      <c r="F25" s="48"/>
      <c r="G25" s="48"/>
      <c r="H25" s="49"/>
      <c r="I25" s="77">
        <f>IFERROR(IF($E$9="Inches", VLOOKUP(E25, 'Reference Material'!$D$16:$P$29, MATCH(F25,Temperature,0)+1, FALSE), VLOOKUP(E25, 'Reference Material'!$C$16:$P$29, MATCH(F25,Temperature,0)+2, FALSE)),0)</f>
        <v>0</v>
      </c>
      <c r="J25" s="78">
        <f t="shared" si="1"/>
        <v>0</v>
      </c>
      <c r="K25" s="47"/>
      <c r="L25" s="50"/>
      <c r="M25" s="79">
        <f t="shared" ca="1" si="2"/>
        <v>0</v>
      </c>
      <c r="N25" s="80">
        <f t="shared" si="3"/>
        <v>0</v>
      </c>
      <c r="O25" s="80">
        <f t="shared" si="7"/>
        <v>0</v>
      </c>
      <c r="P25" s="81">
        <f t="shared" si="4"/>
        <v>0</v>
      </c>
      <c r="Q25" s="68" t="str">
        <f t="shared" ca="1" si="5"/>
        <v/>
      </c>
      <c r="R25" s="68" t="str">
        <f t="shared" si="8"/>
        <v/>
      </c>
      <c r="S25" s="82" t="str">
        <f t="shared" si="10"/>
        <v/>
      </c>
      <c r="T25" s="1" t="b">
        <f t="shared" si="6"/>
        <v>0</v>
      </c>
      <c r="U25" s="1">
        <f>HLOOKUP($E$9,'Reference Material'!$C$16:$D$29,V25,FALSE)</f>
        <v>12</v>
      </c>
      <c r="V25" s="1">
        <v>14</v>
      </c>
    </row>
    <row r="26" spans="2:26" x14ac:dyDescent="0.25">
      <c r="B26" s="76">
        <v>14</v>
      </c>
      <c r="C26" s="47"/>
      <c r="D26" s="43" t="str">
        <f t="shared" si="11"/>
        <v/>
      </c>
      <c r="E26" s="48"/>
      <c r="F26" s="48"/>
      <c r="G26" s="48"/>
      <c r="H26" s="49"/>
      <c r="I26" s="77">
        <f>IFERROR(IF($E$9="Inches", VLOOKUP(E26, 'Reference Material'!$D$16:$P$29, MATCH(F26,Temperature,0)+1, FALSE), VLOOKUP(E26, 'Reference Material'!$C$16:$P$29, MATCH(F26,Temperature,0)+2, FALSE)),0)</f>
        <v>0</v>
      </c>
      <c r="J26" s="78">
        <f t="shared" si="1"/>
        <v>0</v>
      </c>
      <c r="K26" s="47"/>
      <c r="L26" s="50"/>
      <c r="M26" s="79">
        <f t="shared" ca="1" si="2"/>
        <v>0</v>
      </c>
      <c r="N26" s="80">
        <f t="shared" si="3"/>
        <v>0</v>
      </c>
      <c r="O26" s="80">
        <f t="shared" si="7"/>
        <v>0</v>
      </c>
      <c r="P26" s="81">
        <f t="shared" si="4"/>
        <v>0</v>
      </c>
      <c r="Q26" s="68" t="str">
        <f t="shared" ca="1" si="5"/>
        <v/>
      </c>
      <c r="R26" s="68" t="str">
        <f t="shared" si="8"/>
        <v/>
      </c>
      <c r="S26" s="82" t="str">
        <f t="shared" si="10"/>
        <v/>
      </c>
      <c r="T26" s="1" t="b">
        <f t="shared" si="6"/>
        <v>0</v>
      </c>
    </row>
    <row r="27" spans="2:26" ht="15.75" thickBot="1" x14ac:dyDescent="0.3">
      <c r="B27" s="83">
        <v>15</v>
      </c>
      <c r="C27" s="51"/>
      <c r="D27" s="52" t="str">
        <f t="shared" si="11"/>
        <v/>
      </c>
      <c r="E27" s="53"/>
      <c r="F27" s="53"/>
      <c r="G27" s="53"/>
      <c r="H27" s="54"/>
      <c r="I27" s="84">
        <f>IFERROR(IF($E$9="Inches", VLOOKUP(E27, 'Reference Material'!$D$16:$P$29, MATCH(F27,Temperature,0)+1, FALSE), VLOOKUP(E27, 'Reference Material'!$C$16:$P$29, MATCH(F27,Temperature,0)+2, FALSE)),0)</f>
        <v>0</v>
      </c>
      <c r="J27" s="85">
        <f t="shared" si="1"/>
        <v>0</v>
      </c>
      <c r="K27" s="51"/>
      <c r="L27" s="55"/>
      <c r="M27" s="86">
        <f t="shared" ca="1" si="2"/>
        <v>0</v>
      </c>
      <c r="N27" s="87">
        <f t="shared" si="3"/>
        <v>0</v>
      </c>
      <c r="O27" s="87">
        <f t="shared" si="7"/>
        <v>0</v>
      </c>
      <c r="P27" s="88">
        <f t="shared" si="4"/>
        <v>0</v>
      </c>
      <c r="Q27" s="89" t="str">
        <f t="shared" ca="1" si="5"/>
        <v/>
      </c>
      <c r="R27" s="89" t="str">
        <f t="shared" si="8"/>
        <v/>
      </c>
      <c r="S27" s="82" t="str">
        <f t="shared" si="10"/>
        <v/>
      </c>
      <c r="T27" s="1" t="b">
        <f t="shared" si="6"/>
        <v>0</v>
      </c>
    </row>
    <row r="28" spans="2:26" ht="15.75" thickBot="1" x14ac:dyDescent="0.3">
      <c r="B28" s="90" t="s">
        <v>83</v>
      </c>
      <c r="C28" s="91"/>
      <c r="D28" s="92"/>
      <c r="E28" s="58"/>
      <c r="F28" s="58"/>
      <c r="G28" s="58">
        <f>SUM(G13:G27)</f>
        <v>0</v>
      </c>
      <c r="H28" s="93">
        <f>(G13*H13)+(G14*H14)+(G15*H15)+(G16*H16)+(G17*H17)+(G18*H18)+(G19*H19)+(G20*H20)+(G21*H21)+(G22*H22)+(G23*H23)+(G24*H24)+(G25*H25)+(G26*H26)+(G27*H27)</f>
        <v>0</v>
      </c>
      <c r="I28" s="94"/>
      <c r="J28" s="95">
        <f>SUM(J13:J27)</f>
        <v>0</v>
      </c>
      <c r="K28" s="58"/>
      <c r="L28" s="58"/>
      <c r="M28" s="96"/>
      <c r="N28" s="95">
        <f>SUM(N13:N27)</f>
        <v>0</v>
      </c>
      <c r="O28" s="95">
        <f>SUM(O13:O27)</f>
        <v>0</v>
      </c>
      <c r="P28" s="97">
        <f>SUM(P13:P27)</f>
        <v>0</v>
      </c>
      <c r="Q28" s="98"/>
      <c r="R28" s="99" t="str">
        <f>IFERROR(H28/P28,"")</f>
        <v/>
      </c>
      <c r="S28" s="100">
        <f>SUM(S13:S27)</f>
        <v>0</v>
      </c>
    </row>
    <row r="29" spans="2:26" x14ac:dyDescent="0.25">
      <c r="B29" s="138"/>
      <c r="C29" s="138"/>
      <c r="D29" s="139"/>
      <c r="E29" s="138"/>
      <c r="F29" s="138"/>
      <c r="G29" s="138"/>
      <c r="H29" s="138"/>
      <c r="I29" s="138"/>
      <c r="J29" s="138"/>
      <c r="K29" s="138"/>
      <c r="L29" s="138"/>
      <c r="M29" s="138"/>
      <c r="N29" s="138"/>
      <c r="O29" s="138"/>
      <c r="P29" s="138"/>
      <c r="Q29" s="138"/>
      <c r="R29" s="138"/>
      <c r="S29" s="138"/>
    </row>
    <row r="32" spans="2:26" x14ac:dyDescent="0.25">
      <c r="B32" s="61"/>
      <c r="C32" s="61"/>
      <c r="D32" s="62"/>
      <c r="E32" s="61"/>
      <c r="F32" s="61"/>
      <c r="G32" s="61"/>
      <c r="H32" s="61"/>
      <c r="I32" s="61"/>
      <c r="J32" s="61"/>
      <c r="K32" s="61"/>
      <c r="L32" s="61"/>
      <c r="M32" s="61"/>
      <c r="N32" s="61"/>
      <c r="O32" s="61"/>
      <c r="P32" s="61"/>
      <c r="Q32" s="61"/>
      <c r="R32" s="61"/>
      <c r="S32" s="61"/>
    </row>
    <row r="33" spans="2:19" x14ac:dyDescent="0.25">
      <c r="B33" s="61"/>
      <c r="C33" s="61"/>
      <c r="D33" s="62"/>
      <c r="E33" s="61"/>
      <c r="F33" s="61"/>
      <c r="G33" s="61"/>
      <c r="H33" s="61"/>
      <c r="I33" s="61"/>
      <c r="J33" s="61"/>
      <c r="K33" s="61"/>
      <c r="L33" s="61"/>
      <c r="M33" s="61"/>
      <c r="N33" s="61"/>
      <c r="O33" s="61"/>
      <c r="P33" s="61"/>
      <c r="Q33" s="61"/>
      <c r="R33" s="61"/>
      <c r="S33" s="61"/>
    </row>
  </sheetData>
  <sheetProtection algorithmName="SHA-512" hashValue="BeLyTo/V6HtX8NqasCvBPytkLShpKlBdrpUbzaH1MK0gYeOTrHa/zn4T3iE3tBq/rrFszxzEu55ertUpcqZbpQ==" saltValue="Q/aALK9vtudBj3V4PAKl6Q==" spinCount="100000" sheet="1" objects="1" scenarios="1"/>
  <mergeCells count="19">
    <mergeCell ref="B11:B12"/>
    <mergeCell ref="F11:F12"/>
    <mergeCell ref="I11:I12"/>
    <mergeCell ref="G11:G12"/>
    <mergeCell ref="K11:K12"/>
    <mergeCell ref="J11:J12"/>
    <mergeCell ref="D11:D12"/>
    <mergeCell ref="C11:C12"/>
    <mergeCell ref="E7:E8"/>
    <mergeCell ref="F7:F8"/>
    <mergeCell ref="R11:R12"/>
    <mergeCell ref="S11:S12"/>
    <mergeCell ref="H11:H12"/>
    <mergeCell ref="M11:M12"/>
    <mergeCell ref="L11:L12"/>
    <mergeCell ref="I7:K7"/>
    <mergeCell ref="P11:P12"/>
    <mergeCell ref="O11:O12"/>
    <mergeCell ref="N11:N12"/>
  </mergeCells>
  <conditionalFormatting sqref="E13:H27">
    <cfRule type="containsBlanks" priority="5" stopIfTrue="1">
      <formula>LEN(TRIM(E13))=0</formula>
    </cfRule>
    <cfRule type="expression" dxfId="2" priority="6">
      <formula>$T13=FALSE</formula>
    </cfRule>
  </conditionalFormatting>
  <conditionalFormatting sqref="E9">
    <cfRule type="containsText" dxfId="1" priority="2" operator="containsText" text="select">
      <formula>NOT(ISERROR(SEARCH("select",E9)))</formula>
    </cfRule>
  </conditionalFormatting>
  <conditionalFormatting sqref="E12">
    <cfRule type="expression" dxfId="0" priority="7">
      <formula>$E$9=""</formula>
    </cfRule>
  </conditionalFormatting>
  <dataValidations count="6">
    <dataValidation type="list" allowBlank="1" showInputMessage="1" showErrorMessage="1" sqref="C20:C27 C13:C18" xr:uid="{00000000-0002-0000-0200-000000000000}">
      <formula1>TypesOfPipe</formula1>
    </dataValidation>
    <dataValidation type="list" allowBlank="1" showInputMessage="1" showErrorMessage="1" sqref="E9" xr:uid="{00000000-0002-0000-0200-000001000000}">
      <formula1>Size</formula1>
    </dataValidation>
    <dataValidation type="list" allowBlank="1" showInputMessage="1" showErrorMessage="1" sqref="F13:F27" xr:uid="{00000000-0002-0000-0200-000002000000}">
      <formula1>Temperature</formula1>
    </dataValidation>
    <dataValidation type="list" allowBlank="1" showInputMessage="1" showErrorMessage="1" sqref="F9" xr:uid="{00000000-0002-0000-0200-000003000000}">
      <formula1>FuelType</formula1>
    </dataValidation>
    <dataValidation type="list" allowBlank="1" showInputMessage="1" showErrorMessage="1" sqref="K13:K27" xr:uid="{00000000-0002-0000-0200-000004000000}">
      <formula1>$W$13:$W$16</formula1>
    </dataValidation>
    <dataValidation type="list" allowBlank="1" showInputMessage="1" showErrorMessage="1" sqref="E13:E27" xr:uid="{00000000-0002-0000-0200-000005000000}">
      <formula1>INDIRECT($E$9)</formula1>
    </dataValidation>
  </dataValidations>
  <pageMargins left="0.7" right="0.7" top="0.75" bottom="0.75" header="0.3" footer="0.3"/>
  <pageSetup paperSize="9" scale="55" orientation="landscape" horizontalDpi="4294967294"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6000000}">
          <x14:formula1>
            <xm:f>'Reference Material'!$E$35:$I$35</xm:f>
          </x14:formula1>
          <xm:sqref>L13:L27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3FFF1"/>
  </sheetPr>
  <dimension ref="A1:Y53"/>
  <sheetViews>
    <sheetView showGridLines="0" zoomScale="90" zoomScaleNormal="90" workbookViewId="0">
      <selection activeCell="S17" sqref="S17"/>
    </sheetView>
  </sheetViews>
  <sheetFormatPr defaultColWidth="9.140625" defaultRowHeight="15" x14ac:dyDescent="0.25"/>
  <cols>
    <col min="1" max="2" width="3.7109375" style="8" customWidth="1"/>
    <col min="3" max="24" width="10.7109375" style="8" customWidth="1"/>
    <col min="25" max="25" width="3.7109375" style="8" customWidth="1"/>
    <col min="26" max="16384" width="9.140625" style="8"/>
  </cols>
  <sheetData>
    <row r="1" spans="1:25" ht="15.75" thickBot="1" x14ac:dyDescent="0.3"/>
    <row r="2" spans="1:25" x14ac:dyDescent="0.25">
      <c r="A2" s="105"/>
      <c r="B2" s="147"/>
      <c r="C2" s="148"/>
      <c r="D2" s="148"/>
      <c r="E2" s="148"/>
      <c r="F2" s="148"/>
      <c r="G2" s="148"/>
      <c r="H2" s="148"/>
      <c r="I2" s="148"/>
      <c r="J2" s="148"/>
      <c r="K2" s="148"/>
      <c r="L2" s="148"/>
      <c r="M2" s="148"/>
      <c r="N2" s="148"/>
      <c r="O2" s="148"/>
      <c r="P2" s="148"/>
      <c r="Q2" s="148"/>
      <c r="R2" s="148"/>
      <c r="S2" s="148"/>
      <c r="T2" s="148"/>
      <c r="U2" s="148"/>
      <c r="V2" s="148"/>
      <c r="W2" s="148"/>
      <c r="X2" s="148"/>
      <c r="Y2" s="149"/>
    </row>
    <row r="3" spans="1:25" ht="15.75" thickBot="1" x14ac:dyDescent="0.3">
      <c r="A3" s="105"/>
      <c r="B3" s="150"/>
      <c r="C3" s="151" t="s">
        <v>50</v>
      </c>
      <c r="D3" s="152"/>
      <c r="E3" s="152"/>
      <c r="F3" s="152"/>
      <c r="G3" s="152"/>
      <c r="H3" s="152"/>
      <c r="I3" s="152"/>
      <c r="J3" s="152"/>
      <c r="K3" s="152"/>
      <c r="L3" s="152"/>
      <c r="M3" s="152"/>
      <c r="N3" s="152"/>
      <c r="O3" s="152"/>
      <c r="P3" s="152"/>
      <c r="Q3" s="152"/>
      <c r="R3" s="152"/>
      <c r="S3" s="152"/>
      <c r="T3" s="152"/>
      <c r="U3" s="152"/>
      <c r="V3" s="152"/>
      <c r="W3" s="152"/>
      <c r="X3" s="152"/>
      <c r="Y3" s="153"/>
    </row>
    <row r="4" spans="1:25" ht="15.75" thickBot="1" x14ac:dyDescent="0.3">
      <c r="A4" s="105"/>
      <c r="B4" s="150"/>
      <c r="C4" s="191" t="s">
        <v>3</v>
      </c>
      <c r="D4" s="192"/>
      <c r="E4" s="192"/>
      <c r="F4" s="192"/>
      <c r="G4" s="161" t="s">
        <v>12</v>
      </c>
      <c r="H4" s="152"/>
      <c r="I4" s="152"/>
      <c r="J4" s="152"/>
      <c r="K4" s="152"/>
      <c r="L4" s="152"/>
      <c r="M4" s="152"/>
      <c r="N4" s="152"/>
      <c r="O4" s="152"/>
      <c r="P4" s="152"/>
      <c r="Q4" s="152"/>
      <c r="R4" s="152"/>
      <c r="S4" s="152"/>
      <c r="T4" s="152"/>
      <c r="U4" s="152"/>
      <c r="V4" s="152"/>
      <c r="W4" s="152"/>
      <c r="X4" s="152"/>
      <c r="Y4" s="153"/>
    </row>
    <row r="5" spans="1:25" x14ac:dyDescent="0.25">
      <c r="A5" s="105"/>
      <c r="B5" s="150"/>
      <c r="C5" s="207" t="s">
        <v>4</v>
      </c>
      <c r="D5" s="208"/>
      <c r="E5" s="208"/>
      <c r="F5" s="208"/>
      <c r="G5" s="106">
        <v>1.1000000000000001</v>
      </c>
      <c r="H5" s="152"/>
      <c r="I5" s="152"/>
      <c r="J5" s="152"/>
      <c r="K5" s="152"/>
      <c r="L5" s="152"/>
      <c r="M5" s="152"/>
      <c r="N5" s="152"/>
      <c r="O5" s="152"/>
      <c r="P5" s="152"/>
      <c r="Q5" s="152"/>
      <c r="R5" s="152"/>
      <c r="S5" s="152"/>
      <c r="T5" s="152"/>
      <c r="U5" s="152"/>
      <c r="V5" s="152"/>
      <c r="W5" s="152"/>
      <c r="X5" s="152"/>
      <c r="Y5" s="153"/>
    </row>
    <row r="6" spans="1:25" x14ac:dyDescent="0.25">
      <c r="A6" s="105"/>
      <c r="B6" s="150"/>
      <c r="C6" s="209" t="s">
        <v>5</v>
      </c>
      <c r="D6" s="210"/>
      <c r="E6" s="210"/>
      <c r="F6" s="210"/>
      <c r="G6" s="107">
        <v>1</v>
      </c>
      <c r="H6" s="152"/>
      <c r="I6" s="152"/>
      <c r="J6" s="152"/>
      <c r="K6" s="152"/>
      <c r="L6" s="152"/>
      <c r="M6" s="152"/>
      <c r="N6" s="152"/>
      <c r="O6" s="152"/>
      <c r="P6" s="152"/>
      <c r="Q6" s="152"/>
      <c r="R6" s="152"/>
      <c r="S6" s="152"/>
      <c r="T6" s="152"/>
      <c r="U6" s="152"/>
      <c r="V6" s="152"/>
      <c r="W6" s="152"/>
      <c r="X6" s="152"/>
      <c r="Y6" s="153"/>
    </row>
    <row r="7" spans="1:25" x14ac:dyDescent="0.25">
      <c r="A7" s="105"/>
      <c r="B7" s="150"/>
      <c r="C7" s="209" t="s">
        <v>6</v>
      </c>
      <c r="D7" s="210"/>
      <c r="E7" s="210"/>
      <c r="F7" s="210"/>
      <c r="G7" s="107">
        <v>0.65</v>
      </c>
      <c r="H7" s="152"/>
      <c r="I7" s="152"/>
      <c r="J7" s="152"/>
      <c r="K7" s="152"/>
      <c r="L7" s="152"/>
      <c r="M7" s="152"/>
      <c r="N7" s="152"/>
      <c r="O7" s="152"/>
      <c r="P7" s="152"/>
      <c r="Q7" s="152"/>
      <c r="R7" s="152"/>
      <c r="S7" s="152"/>
      <c r="T7" s="152"/>
      <c r="U7" s="152"/>
      <c r="V7" s="152"/>
      <c r="W7" s="152"/>
      <c r="X7" s="152"/>
      <c r="Y7" s="153"/>
    </row>
    <row r="8" spans="1:25" x14ac:dyDescent="0.25">
      <c r="A8" s="105"/>
      <c r="B8" s="150"/>
      <c r="C8" s="209" t="s">
        <v>7</v>
      </c>
      <c r="D8" s="210"/>
      <c r="E8" s="210"/>
      <c r="F8" s="210"/>
      <c r="G8" s="107">
        <v>1</v>
      </c>
      <c r="H8" s="152"/>
      <c r="I8" s="152"/>
      <c r="J8" s="152"/>
      <c r="K8" s="152"/>
      <c r="L8" s="152"/>
      <c r="M8" s="152"/>
      <c r="N8" s="152"/>
      <c r="O8" s="152"/>
      <c r="P8" s="152"/>
      <c r="Q8" s="152"/>
      <c r="R8" s="152"/>
      <c r="S8" s="152"/>
      <c r="T8" s="152"/>
      <c r="U8" s="152"/>
      <c r="V8" s="152"/>
      <c r="W8" s="152"/>
      <c r="X8" s="152"/>
      <c r="Y8" s="153"/>
    </row>
    <row r="9" spans="1:25" x14ac:dyDescent="0.25">
      <c r="A9" s="105"/>
      <c r="B9" s="150"/>
      <c r="C9" s="209" t="s">
        <v>8</v>
      </c>
      <c r="D9" s="210"/>
      <c r="E9" s="210"/>
      <c r="F9" s="210"/>
      <c r="G9" s="107">
        <v>0.9</v>
      </c>
      <c r="H9" s="152"/>
      <c r="I9" s="152"/>
      <c r="J9" s="152"/>
      <c r="K9" s="152"/>
      <c r="L9" s="152"/>
      <c r="M9" s="152"/>
      <c r="N9" s="152"/>
      <c r="O9" s="152"/>
      <c r="P9" s="152"/>
      <c r="Q9" s="152"/>
      <c r="R9" s="152"/>
      <c r="S9" s="152"/>
      <c r="T9" s="152"/>
      <c r="U9" s="152"/>
      <c r="V9" s="152"/>
      <c r="W9" s="152"/>
      <c r="X9" s="152"/>
      <c r="Y9" s="153"/>
    </row>
    <row r="10" spans="1:25" ht="15.75" thickBot="1" x14ac:dyDescent="0.3">
      <c r="A10" s="105"/>
      <c r="B10" s="150"/>
      <c r="C10" s="211" t="s">
        <v>9</v>
      </c>
      <c r="D10" s="212"/>
      <c r="E10" s="212"/>
      <c r="F10" s="212"/>
      <c r="G10" s="108">
        <v>0.75</v>
      </c>
      <c r="H10" s="152"/>
      <c r="I10" s="152"/>
      <c r="J10" s="152"/>
      <c r="K10" s="152"/>
      <c r="L10" s="152"/>
      <c r="M10" s="152"/>
      <c r="N10" s="152"/>
      <c r="O10" s="152"/>
      <c r="P10" s="152"/>
      <c r="Q10" s="152"/>
      <c r="R10" s="152"/>
      <c r="S10" s="152"/>
      <c r="T10" s="152"/>
      <c r="U10" s="152"/>
      <c r="V10" s="152"/>
      <c r="W10" s="152"/>
      <c r="X10" s="152"/>
      <c r="Y10" s="153"/>
    </row>
    <row r="11" spans="1:25" x14ac:dyDescent="0.25">
      <c r="A11" s="105"/>
      <c r="B11" s="150"/>
      <c r="C11" s="152" t="s">
        <v>42</v>
      </c>
      <c r="D11" s="154" t="s">
        <v>43</v>
      </c>
      <c r="E11" s="152"/>
      <c r="F11" s="152"/>
      <c r="G11" s="152"/>
      <c r="H11" s="152"/>
      <c r="I11" s="152"/>
      <c r="J11" s="152"/>
      <c r="K11" s="152"/>
      <c r="L11" s="152"/>
      <c r="M11" s="152"/>
      <c r="N11" s="152"/>
      <c r="O11" s="152"/>
      <c r="P11" s="152"/>
      <c r="Q11" s="152"/>
      <c r="R11" s="152"/>
      <c r="S11" s="152"/>
      <c r="T11" s="152"/>
      <c r="U11" s="152"/>
      <c r="V11" s="152"/>
      <c r="W11" s="152"/>
      <c r="X11" s="152"/>
      <c r="Y11" s="153"/>
    </row>
    <row r="12" spans="1:25" x14ac:dyDescent="0.25">
      <c r="A12" s="105"/>
      <c r="B12" s="150"/>
      <c r="C12" s="152"/>
      <c r="D12" s="152"/>
      <c r="E12" s="152"/>
      <c r="F12" s="152"/>
      <c r="G12" s="152"/>
      <c r="H12" s="152"/>
      <c r="I12" s="152"/>
      <c r="J12" s="152"/>
      <c r="K12" s="152"/>
      <c r="L12" s="152"/>
      <c r="M12" s="152"/>
      <c r="N12" s="152"/>
      <c r="O12" s="152"/>
      <c r="P12" s="152"/>
      <c r="Q12" s="152"/>
      <c r="R12" s="152"/>
      <c r="S12" s="152"/>
      <c r="T12" s="152"/>
      <c r="U12" s="152"/>
      <c r="V12" s="152"/>
      <c r="W12" s="152"/>
      <c r="X12" s="152"/>
      <c r="Y12" s="153"/>
    </row>
    <row r="13" spans="1:25" ht="15.75" thickBot="1" x14ac:dyDescent="0.3">
      <c r="A13" s="105"/>
      <c r="B13" s="150"/>
      <c r="C13" s="151" t="s">
        <v>44</v>
      </c>
      <c r="D13" s="152"/>
      <c r="E13" s="152"/>
      <c r="F13" s="152"/>
      <c r="G13" s="152"/>
      <c r="H13" s="152"/>
      <c r="I13" s="152"/>
      <c r="J13" s="152"/>
      <c r="K13" s="152"/>
      <c r="L13" s="152"/>
      <c r="M13" s="152"/>
      <c r="N13" s="152"/>
      <c r="O13" s="152"/>
      <c r="P13" s="152"/>
      <c r="Q13" s="152"/>
      <c r="R13" s="152"/>
      <c r="S13" s="152"/>
      <c r="T13" s="152"/>
      <c r="U13" s="152"/>
      <c r="V13" s="152"/>
      <c r="W13" s="152"/>
      <c r="X13" s="152"/>
      <c r="Y13" s="153"/>
    </row>
    <row r="14" spans="1:25" ht="15.75" thickBot="1" x14ac:dyDescent="0.3">
      <c r="A14" s="105"/>
      <c r="B14" s="150"/>
      <c r="C14" s="201" t="s">
        <v>46</v>
      </c>
      <c r="D14" s="202"/>
      <c r="E14" s="198" t="s">
        <v>45</v>
      </c>
      <c r="F14" s="199"/>
      <c r="G14" s="199"/>
      <c r="H14" s="199"/>
      <c r="I14" s="199"/>
      <c r="J14" s="199"/>
      <c r="K14" s="199"/>
      <c r="L14" s="199"/>
      <c r="M14" s="199"/>
      <c r="N14" s="199"/>
      <c r="O14" s="199"/>
      <c r="P14" s="200"/>
      <c r="Q14" s="152"/>
      <c r="R14" s="152"/>
      <c r="S14" s="152"/>
      <c r="T14" s="152"/>
      <c r="U14" s="152"/>
      <c r="V14" s="152"/>
      <c r="W14" s="152"/>
      <c r="X14" s="152"/>
      <c r="Y14" s="153"/>
    </row>
    <row r="15" spans="1:25" ht="15.75" thickBot="1" x14ac:dyDescent="0.3">
      <c r="A15" s="105"/>
      <c r="B15" s="150"/>
      <c r="C15" s="203"/>
      <c r="D15" s="197"/>
      <c r="E15" s="196" t="s">
        <v>61</v>
      </c>
      <c r="F15" s="196"/>
      <c r="G15" s="196"/>
      <c r="H15" s="196"/>
      <c r="I15" s="196"/>
      <c r="J15" s="196"/>
      <c r="K15" s="196"/>
      <c r="L15" s="196"/>
      <c r="M15" s="196"/>
      <c r="N15" s="196"/>
      <c r="O15" s="196"/>
      <c r="P15" s="197"/>
      <c r="Q15" s="152"/>
      <c r="R15" s="152"/>
      <c r="S15" s="152"/>
      <c r="T15" s="152"/>
      <c r="U15" s="152"/>
      <c r="V15" s="152"/>
      <c r="W15" s="152"/>
      <c r="X15" s="152"/>
      <c r="Y15" s="153"/>
    </row>
    <row r="16" spans="1:25" ht="15.75" thickBot="1" x14ac:dyDescent="0.3">
      <c r="A16" s="105"/>
      <c r="B16" s="150"/>
      <c r="C16" s="162" t="s">
        <v>33</v>
      </c>
      <c r="D16" s="161" t="s">
        <v>1</v>
      </c>
      <c r="E16" s="163">
        <v>50</v>
      </c>
      <c r="F16" s="164">
        <v>60</v>
      </c>
      <c r="G16" s="164">
        <v>75</v>
      </c>
      <c r="H16" s="164">
        <v>100</v>
      </c>
      <c r="I16" s="164">
        <v>110</v>
      </c>
      <c r="J16" s="164">
        <v>125</v>
      </c>
      <c r="K16" s="164">
        <v>140</v>
      </c>
      <c r="L16" s="164">
        <v>150</v>
      </c>
      <c r="M16" s="164">
        <v>165</v>
      </c>
      <c r="N16" s="164">
        <v>195</v>
      </c>
      <c r="O16" s="164">
        <v>225</v>
      </c>
      <c r="P16" s="161">
        <v>280</v>
      </c>
      <c r="Q16" s="152"/>
      <c r="R16" s="152"/>
      <c r="S16" s="152"/>
      <c r="T16" s="152"/>
      <c r="U16" s="152"/>
      <c r="V16" s="152"/>
      <c r="W16" s="152"/>
      <c r="X16" s="152"/>
      <c r="Y16" s="153"/>
    </row>
    <row r="17" spans="1:25" x14ac:dyDescent="0.25">
      <c r="A17" s="105"/>
      <c r="B17" s="150"/>
      <c r="C17" s="109">
        <v>15</v>
      </c>
      <c r="D17" s="110">
        <v>0.5</v>
      </c>
      <c r="E17" s="111">
        <v>30</v>
      </c>
      <c r="F17" s="112">
        <v>40</v>
      </c>
      <c r="G17" s="112">
        <v>60</v>
      </c>
      <c r="H17" s="112">
        <v>90</v>
      </c>
      <c r="I17" s="112">
        <v>130</v>
      </c>
      <c r="J17" s="112">
        <v>155</v>
      </c>
      <c r="K17" s="112">
        <v>180</v>
      </c>
      <c r="L17" s="112">
        <v>205</v>
      </c>
      <c r="M17" s="112">
        <v>235</v>
      </c>
      <c r="N17" s="112">
        <v>280</v>
      </c>
      <c r="O17" s="112">
        <v>375</v>
      </c>
      <c r="P17" s="113">
        <v>575</v>
      </c>
      <c r="Q17" s="152"/>
      <c r="R17" s="152"/>
      <c r="S17" s="152"/>
      <c r="T17" s="152"/>
      <c r="U17" s="152"/>
      <c r="V17" s="152"/>
      <c r="W17" s="152"/>
      <c r="X17" s="152"/>
      <c r="Y17" s="153"/>
    </row>
    <row r="18" spans="1:25" x14ac:dyDescent="0.25">
      <c r="A18" s="105"/>
      <c r="B18" s="150"/>
      <c r="C18" s="114">
        <v>20</v>
      </c>
      <c r="D18" s="115">
        <v>0.75</v>
      </c>
      <c r="E18" s="116">
        <v>35</v>
      </c>
      <c r="F18" s="117">
        <v>50</v>
      </c>
      <c r="G18" s="117">
        <v>70</v>
      </c>
      <c r="H18" s="117">
        <v>110</v>
      </c>
      <c r="I18" s="117">
        <v>160</v>
      </c>
      <c r="J18" s="117">
        <v>190</v>
      </c>
      <c r="K18" s="117">
        <v>220</v>
      </c>
      <c r="L18" s="117">
        <v>255</v>
      </c>
      <c r="M18" s="117">
        <v>290</v>
      </c>
      <c r="N18" s="117">
        <v>370</v>
      </c>
      <c r="O18" s="117">
        <v>465</v>
      </c>
      <c r="P18" s="118">
        <v>660</v>
      </c>
      <c r="Q18" s="152"/>
      <c r="R18" s="152"/>
      <c r="S18" s="152"/>
      <c r="T18" s="152"/>
      <c r="U18" s="152"/>
      <c r="V18" s="152"/>
      <c r="W18" s="152"/>
      <c r="X18" s="152"/>
      <c r="Y18" s="153"/>
    </row>
    <row r="19" spans="1:25" x14ac:dyDescent="0.25">
      <c r="A19" s="105"/>
      <c r="B19" s="150"/>
      <c r="C19" s="114">
        <v>25</v>
      </c>
      <c r="D19" s="115">
        <v>1</v>
      </c>
      <c r="E19" s="116">
        <v>40</v>
      </c>
      <c r="F19" s="117">
        <v>60</v>
      </c>
      <c r="G19" s="117">
        <v>90</v>
      </c>
      <c r="H19" s="117">
        <v>130</v>
      </c>
      <c r="I19" s="117">
        <v>200</v>
      </c>
      <c r="J19" s="117">
        <v>235</v>
      </c>
      <c r="K19" s="117">
        <v>275</v>
      </c>
      <c r="L19" s="117">
        <v>305</v>
      </c>
      <c r="M19" s="117">
        <v>355</v>
      </c>
      <c r="N19" s="117">
        <v>455</v>
      </c>
      <c r="O19" s="117">
        <v>565</v>
      </c>
      <c r="P19" s="118">
        <v>815</v>
      </c>
      <c r="Q19" s="152"/>
      <c r="R19" s="152"/>
      <c r="S19" s="152"/>
      <c r="T19" s="152"/>
      <c r="U19" s="152"/>
      <c r="V19" s="152"/>
      <c r="W19" s="152"/>
      <c r="X19" s="152"/>
      <c r="Y19" s="153"/>
    </row>
    <row r="20" spans="1:25" x14ac:dyDescent="0.25">
      <c r="A20" s="105"/>
      <c r="B20" s="150"/>
      <c r="C20" s="114">
        <v>32</v>
      </c>
      <c r="D20" s="115">
        <v>1.25</v>
      </c>
      <c r="E20" s="116">
        <v>50</v>
      </c>
      <c r="F20" s="117">
        <v>70</v>
      </c>
      <c r="G20" s="117">
        <v>110</v>
      </c>
      <c r="H20" s="117">
        <v>160</v>
      </c>
      <c r="I20" s="117">
        <v>240</v>
      </c>
      <c r="J20" s="117">
        <v>290</v>
      </c>
      <c r="K20" s="117">
        <v>330</v>
      </c>
      <c r="L20" s="117">
        <v>375</v>
      </c>
      <c r="M20" s="117">
        <v>435</v>
      </c>
      <c r="N20" s="117">
        <v>555</v>
      </c>
      <c r="O20" s="117">
        <v>700</v>
      </c>
      <c r="P20" s="118">
        <v>1000</v>
      </c>
      <c r="Q20" s="152"/>
      <c r="R20" s="152"/>
      <c r="S20" s="152"/>
      <c r="T20" s="152"/>
      <c r="U20" s="152"/>
      <c r="V20" s="152"/>
      <c r="W20" s="152"/>
      <c r="X20" s="152"/>
      <c r="Y20" s="153"/>
    </row>
    <row r="21" spans="1:25" x14ac:dyDescent="0.25">
      <c r="A21" s="105"/>
      <c r="B21" s="155"/>
      <c r="C21" s="114">
        <v>40</v>
      </c>
      <c r="D21" s="115">
        <v>1.5</v>
      </c>
      <c r="E21" s="116">
        <v>55</v>
      </c>
      <c r="F21" s="117">
        <v>80</v>
      </c>
      <c r="G21" s="117">
        <v>120</v>
      </c>
      <c r="H21" s="117">
        <v>180</v>
      </c>
      <c r="I21" s="117">
        <v>270</v>
      </c>
      <c r="J21" s="117">
        <v>320</v>
      </c>
      <c r="K21" s="117">
        <v>375</v>
      </c>
      <c r="L21" s="117">
        <v>420</v>
      </c>
      <c r="M21" s="117">
        <v>485</v>
      </c>
      <c r="N21" s="117">
        <v>625</v>
      </c>
      <c r="O21" s="117">
        <v>790</v>
      </c>
      <c r="P21" s="118">
        <v>1120</v>
      </c>
      <c r="Q21" s="152"/>
      <c r="R21" s="152"/>
      <c r="S21" s="152"/>
      <c r="T21" s="152"/>
      <c r="U21" s="152"/>
      <c r="V21" s="152"/>
      <c r="W21" s="152"/>
      <c r="X21" s="152"/>
      <c r="Y21" s="153"/>
    </row>
    <row r="22" spans="1:25" x14ac:dyDescent="0.25">
      <c r="A22" s="105"/>
      <c r="B22" s="150"/>
      <c r="C22" s="114">
        <v>50</v>
      </c>
      <c r="D22" s="115">
        <v>2</v>
      </c>
      <c r="E22" s="116">
        <v>65</v>
      </c>
      <c r="F22" s="117">
        <v>95</v>
      </c>
      <c r="G22" s="117">
        <v>150</v>
      </c>
      <c r="H22" s="117">
        <v>220</v>
      </c>
      <c r="I22" s="117">
        <v>330</v>
      </c>
      <c r="J22" s="117">
        <v>395</v>
      </c>
      <c r="K22" s="117">
        <v>465</v>
      </c>
      <c r="L22" s="117">
        <v>520</v>
      </c>
      <c r="M22" s="117">
        <v>600</v>
      </c>
      <c r="N22" s="117">
        <v>770</v>
      </c>
      <c r="O22" s="117">
        <v>975</v>
      </c>
      <c r="P22" s="118">
        <v>1390</v>
      </c>
      <c r="Q22" s="152"/>
      <c r="R22" s="152"/>
      <c r="S22" s="152"/>
      <c r="T22" s="152"/>
      <c r="U22" s="152"/>
      <c r="V22" s="152"/>
      <c r="W22" s="152"/>
      <c r="X22" s="152"/>
      <c r="Y22" s="153"/>
    </row>
    <row r="23" spans="1:25" x14ac:dyDescent="0.25">
      <c r="A23" s="105"/>
      <c r="B23" s="150"/>
      <c r="C23" s="114">
        <v>65</v>
      </c>
      <c r="D23" s="115">
        <v>2.5</v>
      </c>
      <c r="E23" s="116">
        <v>80</v>
      </c>
      <c r="F23" s="117">
        <v>120</v>
      </c>
      <c r="G23" s="117">
        <v>170</v>
      </c>
      <c r="H23" s="117">
        <v>260</v>
      </c>
      <c r="I23" s="117">
        <v>390</v>
      </c>
      <c r="J23" s="117">
        <v>465</v>
      </c>
      <c r="K23" s="117">
        <v>540</v>
      </c>
      <c r="L23" s="117">
        <v>615</v>
      </c>
      <c r="M23" s="117">
        <v>715</v>
      </c>
      <c r="N23" s="117">
        <v>910</v>
      </c>
      <c r="O23" s="117">
        <v>1150</v>
      </c>
      <c r="P23" s="118">
        <v>1650</v>
      </c>
      <c r="Q23" s="152"/>
      <c r="R23" s="152"/>
      <c r="S23" s="152"/>
      <c r="T23" s="152"/>
      <c r="U23" s="152"/>
      <c r="V23" s="152"/>
      <c r="W23" s="152"/>
      <c r="X23" s="152"/>
      <c r="Y23" s="153"/>
    </row>
    <row r="24" spans="1:25" x14ac:dyDescent="0.25">
      <c r="A24" s="105"/>
      <c r="B24" s="150"/>
      <c r="C24" s="114">
        <v>80</v>
      </c>
      <c r="D24" s="115">
        <v>3</v>
      </c>
      <c r="E24" s="116">
        <v>100</v>
      </c>
      <c r="F24" s="117">
        <v>140</v>
      </c>
      <c r="G24" s="117">
        <v>210</v>
      </c>
      <c r="H24" s="117">
        <v>300</v>
      </c>
      <c r="I24" s="117">
        <v>470</v>
      </c>
      <c r="J24" s="117">
        <v>560</v>
      </c>
      <c r="K24" s="117">
        <v>650</v>
      </c>
      <c r="L24" s="117">
        <v>740</v>
      </c>
      <c r="M24" s="117">
        <v>860</v>
      </c>
      <c r="N24" s="117">
        <v>1090</v>
      </c>
      <c r="O24" s="117">
        <v>1380</v>
      </c>
      <c r="P24" s="118">
        <v>1980</v>
      </c>
      <c r="Q24" s="152"/>
      <c r="R24" s="152"/>
      <c r="S24" s="152"/>
      <c r="T24" s="152"/>
      <c r="U24" s="152"/>
      <c r="V24" s="152"/>
      <c r="W24" s="152"/>
      <c r="X24" s="152"/>
      <c r="Y24" s="153"/>
    </row>
    <row r="25" spans="1:25" x14ac:dyDescent="0.25">
      <c r="A25" s="105"/>
      <c r="B25" s="150"/>
      <c r="C25" s="114">
        <v>100</v>
      </c>
      <c r="D25" s="115">
        <v>4</v>
      </c>
      <c r="E25" s="116">
        <v>120</v>
      </c>
      <c r="F25" s="117">
        <v>170</v>
      </c>
      <c r="G25" s="117">
        <v>260</v>
      </c>
      <c r="H25" s="117">
        <v>380</v>
      </c>
      <c r="I25" s="117">
        <v>585</v>
      </c>
      <c r="J25" s="117">
        <v>700</v>
      </c>
      <c r="K25" s="117">
        <v>820</v>
      </c>
      <c r="L25" s="117">
        <v>925</v>
      </c>
      <c r="M25" s="117">
        <v>1065</v>
      </c>
      <c r="N25" s="117">
        <v>1370</v>
      </c>
      <c r="O25" s="117">
        <v>1740</v>
      </c>
      <c r="P25" s="118">
        <v>2520</v>
      </c>
      <c r="Q25" s="152"/>
      <c r="R25" s="152"/>
      <c r="S25" s="152"/>
      <c r="T25" s="152"/>
      <c r="U25" s="152"/>
      <c r="V25" s="152"/>
      <c r="W25" s="152"/>
      <c r="X25" s="152"/>
      <c r="Y25" s="153"/>
    </row>
    <row r="26" spans="1:25" x14ac:dyDescent="0.25">
      <c r="A26" s="105"/>
      <c r="B26" s="150"/>
      <c r="C26" s="114">
        <v>150</v>
      </c>
      <c r="D26" s="115">
        <v>6</v>
      </c>
      <c r="E26" s="116">
        <v>170</v>
      </c>
      <c r="F26" s="117">
        <v>250</v>
      </c>
      <c r="G26" s="117">
        <v>370</v>
      </c>
      <c r="H26" s="117">
        <v>540</v>
      </c>
      <c r="I26" s="117">
        <v>815</v>
      </c>
      <c r="J26" s="117">
        <v>970</v>
      </c>
      <c r="K26" s="117">
        <v>1130</v>
      </c>
      <c r="L26" s="117">
        <v>1290</v>
      </c>
      <c r="M26" s="117">
        <v>1470</v>
      </c>
      <c r="N26" s="117">
        <v>1910</v>
      </c>
      <c r="O26" s="117">
        <v>2430</v>
      </c>
      <c r="P26" s="118">
        <v>3500</v>
      </c>
      <c r="Q26" s="152"/>
      <c r="R26" s="152"/>
      <c r="S26" s="152"/>
      <c r="T26" s="152"/>
      <c r="U26" s="152"/>
      <c r="V26" s="152"/>
      <c r="W26" s="152"/>
      <c r="X26" s="152"/>
      <c r="Y26" s="153"/>
    </row>
    <row r="27" spans="1:25" x14ac:dyDescent="0.25">
      <c r="A27" s="105"/>
      <c r="B27" s="150"/>
      <c r="C27" s="114">
        <v>200</v>
      </c>
      <c r="D27" s="115">
        <v>8</v>
      </c>
      <c r="E27" s="116">
        <v>220</v>
      </c>
      <c r="F27" s="117">
        <v>320</v>
      </c>
      <c r="G27" s="117">
        <v>470</v>
      </c>
      <c r="H27" s="117">
        <v>690</v>
      </c>
      <c r="I27" s="117">
        <v>1040</v>
      </c>
      <c r="J27" s="117">
        <v>1240</v>
      </c>
      <c r="K27" s="117">
        <v>1440</v>
      </c>
      <c r="L27" s="117">
        <v>1650</v>
      </c>
      <c r="M27" s="117">
        <v>1900</v>
      </c>
      <c r="N27" s="117">
        <v>2440</v>
      </c>
      <c r="O27" s="117">
        <v>3100</v>
      </c>
      <c r="P27" s="118">
        <v>4430</v>
      </c>
      <c r="Q27" s="152"/>
      <c r="R27" s="152"/>
      <c r="S27" s="152"/>
      <c r="T27" s="152"/>
      <c r="U27" s="152"/>
      <c r="V27" s="152"/>
      <c r="W27" s="152"/>
      <c r="X27" s="152"/>
      <c r="Y27" s="153"/>
    </row>
    <row r="28" spans="1:25" x14ac:dyDescent="0.25">
      <c r="A28" s="105"/>
      <c r="B28" s="150"/>
      <c r="C28" s="114">
        <v>250</v>
      </c>
      <c r="D28" s="115">
        <v>10</v>
      </c>
      <c r="E28" s="116">
        <v>270</v>
      </c>
      <c r="F28" s="117">
        <v>390</v>
      </c>
      <c r="G28" s="117">
        <v>570</v>
      </c>
      <c r="H28" s="117">
        <v>835</v>
      </c>
      <c r="I28" s="117">
        <v>1250</v>
      </c>
      <c r="J28" s="117">
        <v>1510</v>
      </c>
      <c r="K28" s="117">
        <v>1750</v>
      </c>
      <c r="L28" s="117">
        <v>1995</v>
      </c>
      <c r="M28" s="117">
        <v>2300</v>
      </c>
      <c r="N28" s="117">
        <v>2980</v>
      </c>
      <c r="O28" s="117">
        <v>3780</v>
      </c>
      <c r="P28" s="118">
        <v>5600</v>
      </c>
      <c r="Q28" s="152"/>
      <c r="R28" s="152"/>
      <c r="S28" s="152"/>
      <c r="T28" s="152"/>
      <c r="U28" s="152"/>
      <c r="V28" s="152"/>
      <c r="W28" s="152"/>
      <c r="X28" s="152"/>
      <c r="Y28" s="153"/>
    </row>
    <row r="29" spans="1:25" ht="15.75" thickBot="1" x14ac:dyDescent="0.3">
      <c r="A29" s="105"/>
      <c r="B29" s="150"/>
      <c r="C29" s="119">
        <v>300</v>
      </c>
      <c r="D29" s="120">
        <v>12</v>
      </c>
      <c r="E29" s="121">
        <v>315</v>
      </c>
      <c r="F29" s="122">
        <v>460</v>
      </c>
      <c r="G29" s="122">
        <v>670</v>
      </c>
      <c r="H29" s="122">
        <v>980</v>
      </c>
      <c r="I29" s="122">
        <v>1470</v>
      </c>
      <c r="J29" s="122">
        <v>1760</v>
      </c>
      <c r="K29" s="122">
        <v>2060</v>
      </c>
      <c r="L29" s="122">
        <v>2340</v>
      </c>
      <c r="M29" s="122">
        <v>2690</v>
      </c>
      <c r="N29" s="122">
        <v>3370</v>
      </c>
      <c r="O29" s="122">
        <v>4430</v>
      </c>
      <c r="P29" s="123">
        <v>6450</v>
      </c>
      <c r="Q29" s="152"/>
      <c r="R29" s="152"/>
      <c r="S29" s="152"/>
      <c r="T29" s="152"/>
      <c r="U29" s="152"/>
      <c r="V29" s="152"/>
      <c r="W29" s="152"/>
      <c r="X29" s="152"/>
      <c r="Y29" s="153"/>
    </row>
    <row r="30" spans="1:25" x14ac:dyDescent="0.25">
      <c r="A30" s="105"/>
      <c r="B30" s="150"/>
      <c r="C30" s="152" t="s">
        <v>42</v>
      </c>
      <c r="D30" s="154" t="s">
        <v>43</v>
      </c>
      <c r="E30" s="152"/>
      <c r="F30" s="152"/>
      <c r="G30" s="152"/>
      <c r="H30" s="152"/>
      <c r="I30" s="152"/>
      <c r="J30" s="152"/>
      <c r="K30" s="152"/>
      <c r="L30" s="152"/>
      <c r="M30" s="152"/>
      <c r="N30" s="152"/>
      <c r="O30" s="152"/>
      <c r="P30" s="152"/>
      <c r="Q30" s="152"/>
      <c r="R30" s="152"/>
      <c r="S30" s="152"/>
      <c r="T30" s="152"/>
      <c r="U30" s="152"/>
      <c r="V30" s="152"/>
      <c r="W30" s="152"/>
      <c r="X30" s="152"/>
      <c r="Y30" s="153"/>
    </row>
    <row r="31" spans="1:25" x14ac:dyDescent="0.25">
      <c r="A31" s="105"/>
      <c r="B31" s="150"/>
      <c r="C31" s="152"/>
      <c r="D31" s="152"/>
      <c r="E31" s="152"/>
      <c r="F31" s="152"/>
      <c r="G31" s="152"/>
      <c r="H31" s="152"/>
      <c r="I31" s="152"/>
      <c r="J31" s="152"/>
      <c r="K31" s="152"/>
      <c r="L31" s="152"/>
      <c r="M31" s="152"/>
      <c r="N31" s="152"/>
      <c r="O31" s="152"/>
      <c r="P31" s="152"/>
      <c r="Q31" s="152"/>
      <c r="R31" s="152"/>
      <c r="S31" s="152"/>
      <c r="T31" s="152"/>
      <c r="U31" s="152"/>
      <c r="V31" s="152"/>
      <c r="W31" s="152"/>
      <c r="X31" s="152"/>
      <c r="Y31" s="153"/>
    </row>
    <row r="32" spans="1:25" ht="15.75" thickBot="1" x14ac:dyDescent="0.3">
      <c r="A32" s="105"/>
      <c r="B32" s="150"/>
      <c r="C32" s="151" t="s">
        <v>48</v>
      </c>
      <c r="D32" s="152"/>
      <c r="E32" s="152"/>
      <c r="F32" s="152"/>
      <c r="G32" s="152"/>
      <c r="H32" s="152"/>
      <c r="I32" s="152"/>
      <c r="J32" s="152"/>
      <c r="K32" s="152"/>
      <c r="L32" s="152"/>
      <c r="M32" s="152"/>
      <c r="N32" s="152"/>
      <c r="O32" s="152"/>
      <c r="P32" s="152"/>
      <c r="Q32" s="152"/>
      <c r="R32" s="152"/>
      <c r="S32" s="152"/>
      <c r="T32" s="152"/>
      <c r="U32" s="152"/>
      <c r="V32" s="152"/>
      <c r="W32" s="152"/>
      <c r="X32" s="152"/>
      <c r="Y32" s="153"/>
    </row>
    <row r="33" spans="1:25" ht="19.5" customHeight="1" thickBot="1" x14ac:dyDescent="0.3">
      <c r="A33" s="105"/>
      <c r="B33" s="150"/>
      <c r="C33" s="201" t="s">
        <v>46</v>
      </c>
      <c r="D33" s="202"/>
      <c r="E33" s="204" t="s">
        <v>49</v>
      </c>
      <c r="F33" s="205"/>
      <c r="G33" s="205"/>
      <c r="H33" s="205"/>
      <c r="I33" s="205"/>
      <c r="J33" s="205"/>
      <c r="K33" s="205"/>
      <c r="L33" s="205"/>
      <c r="M33" s="205"/>
      <c r="N33" s="205"/>
      <c r="O33" s="205"/>
      <c r="P33" s="205"/>
      <c r="Q33" s="205"/>
      <c r="R33" s="205"/>
      <c r="S33" s="205"/>
      <c r="T33" s="205"/>
      <c r="U33" s="205"/>
      <c r="V33" s="205"/>
      <c r="W33" s="205"/>
      <c r="X33" s="206"/>
      <c r="Y33" s="153"/>
    </row>
    <row r="34" spans="1:25" ht="15.75" thickBot="1" x14ac:dyDescent="0.3">
      <c r="A34" s="105"/>
      <c r="B34" s="150"/>
      <c r="C34" s="203"/>
      <c r="D34" s="197"/>
      <c r="E34" s="193">
        <v>2.5000000000000001E-2</v>
      </c>
      <c r="F34" s="194"/>
      <c r="G34" s="194"/>
      <c r="H34" s="194"/>
      <c r="I34" s="195"/>
      <c r="J34" s="193">
        <v>0.04</v>
      </c>
      <c r="K34" s="194"/>
      <c r="L34" s="194"/>
      <c r="M34" s="194"/>
      <c r="N34" s="195"/>
      <c r="O34" s="193">
        <v>5.5E-2</v>
      </c>
      <c r="P34" s="194"/>
      <c r="Q34" s="194"/>
      <c r="R34" s="194"/>
      <c r="S34" s="195"/>
      <c r="T34" s="193">
        <v>7.0000000000000007E-2</v>
      </c>
      <c r="U34" s="194"/>
      <c r="V34" s="194"/>
      <c r="W34" s="194"/>
      <c r="X34" s="195"/>
      <c r="Y34" s="153"/>
    </row>
    <row r="35" spans="1:25" ht="15.75" thickBot="1" x14ac:dyDescent="0.3">
      <c r="A35" s="105"/>
      <c r="B35" s="150"/>
      <c r="C35" s="165" t="s">
        <v>33</v>
      </c>
      <c r="D35" s="166" t="s">
        <v>1</v>
      </c>
      <c r="E35" s="165">
        <v>12.5</v>
      </c>
      <c r="F35" s="167">
        <v>19</v>
      </c>
      <c r="G35" s="167">
        <v>25</v>
      </c>
      <c r="H35" s="167">
        <v>38</v>
      </c>
      <c r="I35" s="166">
        <v>50</v>
      </c>
      <c r="J35" s="165">
        <v>12.5</v>
      </c>
      <c r="K35" s="167">
        <v>19</v>
      </c>
      <c r="L35" s="167">
        <v>25</v>
      </c>
      <c r="M35" s="167">
        <v>38</v>
      </c>
      <c r="N35" s="166">
        <v>50</v>
      </c>
      <c r="O35" s="165">
        <v>12.5</v>
      </c>
      <c r="P35" s="167">
        <v>19</v>
      </c>
      <c r="Q35" s="167">
        <v>25</v>
      </c>
      <c r="R35" s="167">
        <v>38</v>
      </c>
      <c r="S35" s="166">
        <v>50</v>
      </c>
      <c r="T35" s="165">
        <v>12.5</v>
      </c>
      <c r="U35" s="167">
        <v>19</v>
      </c>
      <c r="V35" s="167">
        <v>25</v>
      </c>
      <c r="W35" s="167">
        <v>38</v>
      </c>
      <c r="X35" s="166">
        <v>50</v>
      </c>
      <c r="Y35" s="153"/>
    </row>
    <row r="36" spans="1:25" x14ac:dyDescent="0.25">
      <c r="A36" s="105"/>
      <c r="B36" s="150"/>
      <c r="C36" s="109">
        <v>15</v>
      </c>
      <c r="D36" s="110">
        <v>0.5</v>
      </c>
      <c r="E36" s="124">
        <v>0.18</v>
      </c>
      <c r="F36" s="125">
        <v>0.14000000000000001</v>
      </c>
      <c r="G36" s="125">
        <v>0.12</v>
      </c>
      <c r="H36" s="125">
        <v>0.1</v>
      </c>
      <c r="I36" s="126">
        <v>0.09</v>
      </c>
      <c r="J36" s="124">
        <v>0.27</v>
      </c>
      <c r="K36" s="125">
        <v>0.22</v>
      </c>
      <c r="L36" s="125">
        <v>0.19</v>
      </c>
      <c r="M36" s="125">
        <v>0.16</v>
      </c>
      <c r="N36" s="126">
        <v>0.14000000000000001</v>
      </c>
      <c r="O36" s="124">
        <v>0.34</v>
      </c>
      <c r="P36" s="125">
        <v>0.28999999999999998</v>
      </c>
      <c r="Q36" s="125">
        <v>0.25</v>
      </c>
      <c r="R36" s="125">
        <v>0.21</v>
      </c>
      <c r="S36" s="126">
        <v>0.19</v>
      </c>
      <c r="T36" s="124">
        <v>0.41</v>
      </c>
      <c r="U36" s="125">
        <v>0.35</v>
      </c>
      <c r="V36" s="125">
        <v>0.31</v>
      </c>
      <c r="W36" s="125">
        <v>0.27</v>
      </c>
      <c r="X36" s="126">
        <v>0.24</v>
      </c>
      <c r="Y36" s="153"/>
    </row>
    <row r="37" spans="1:25" x14ac:dyDescent="0.25">
      <c r="A37" s="105"/>
      <c r="B37" s="150"/>
      <c r="C37" s="114">
        <v>20</v>
      </c>
      <c r="D37" s="115">
        <v>0.75</v>
      </c>
      <c r="E37" s="127">
        <v>0.21</v>
      </c>
      <c r="F37" s="128">
        <v>0.16</v>
      </c>
      <c r="G37" s="128">
        <v>0.14000000000000001</v>
      </c>
      <c r="H37" s="128">
        <v>0.11</v>
      </c>
      <c r="I37" s="129">
        <v>0.1</v>
      </c>
      <c r="J37" s="127">
        <v>0.31</v>
      </c>
      <c r="K37" s="128">
        <v>0.25</v>
      </c>
      <c r="L37" s="128">
        <v>0.22</v>
      </c>
      <c r="M37" s="128">
        <v>0.18</v>
      </c>
      <c r="N37" s="129">
        <v>0.16</v>
      </c>
      <c r="O37" s="127">
        <v>0.4</v>
      </c>
      <c r="P37" s="128">
        <v>0.33</v>
      </c>
      <c r="Q37" s="128">
        <v>0.28999999999999998</v>
      </c>
      <c r="R37" s="128">
        <v>0.24</v>
      </c>
      <c r="S37" s="129">
        <v>0.21</v>
      </c>
      <c r="T37" s="127">
        <v>0.47</v>
      </c>
      <c r="U37" s="128">
        <v>0.4</v>
      </c>
      <c r="V37" s="128">
        <v>0.36</v>
      </c>
      <c r="W37" s="128">
        <v>0.3</v>
      </c>
      <c r="X37" s="129">
        <v>0.26</v>
      </c>
      <c r="Y37" s="153"/>
    </row>
    <row r="38" spans="1:25" x14ac:dyDescent="0.25">
      <c r="A38" s="105"/>
      <c r="B38" s="150"/>
      <c r="C38" s="114">
        <v>25</v>
      </c>
      <c r="D38" s="115">
        <v>1</v>
      </c>
      <c r="E38" s="127">
        <v>0.25</v>
      </c>
      <c r="F38" s="128">
        <v>0.19</v>
      </c>
      <c r="G38" s="128">
        <v>0.16</v>
      </c>
      <c r="H38" s="128">
        <v>0.13</v>
      </c>
      <c r="I38" s="129">
        <v>0.11</v>
      </c>
      <c r="J38" s="127">
        <v>0.36</v>
      </c>
      <c r="K38" s="128">
        <v>0.28999999999999998</v>
      </c>
      <c r="L38" s="128">
        <v>0.25</v>
      </c>
      <c r="M38" s="128">
        <v>0.2</v>
      </c>
      <c r="N38" s="129">
        <v>0.18</v>
      </c>
      <c r="O38" s="127">
        <v>0.47</v>
      </c>
      <c r="P38" s="128">
        <v>0.38</v>
      </c>
      <c r="Q38" s="128">
        <v>0.33</v>
      </c>
      <c r="R38" s="128">
        <v>0.27</v>
      </c>
      <c r="S38" s="129">
        <v>0.24</v>
      </c>
      <c r="T38" s="127">
        <v>0.56000000000000005</v>
      </c>
      <c r="U38" s="128">
        <v>0.46</v>
      </c>
      <c r="V38" s="128">
        <v>0.41</v>
      </c>
      <c r="W38" s="128">
        <v>0.34</v>
      </c>
      <c r="X38" s="129">
        <v>0.3</v>
      </c>
      <c r="Y38" s="153"/>
    </row>
    <row r="39" spans="1:25" x14ac:dyDescent="0.25">
      <c r="A39" s="105"/>
      <c r="B39" s="150"/>
      <c r="C39" s="114">
        <v>32</v>
      </c>
      <c r="D39" s="115">
        <v>1.25</v>
      </c>
      <c r="E39" s="127">
        <v>0.28999999999999998</v>
      </c>
      <c r="F39" s="128">
        <v>0.22</v>
      </c>
      <c r="G39" s="128">
        <v>0.19</v>
      </c>
      <c r="H39" s="128">
        <v>0.15</v>
      </c>
      <c r="I39" s="129">
        <v>0.13</v>
      </c>
      <c r="J39" s="127">
        <v>0.43</v>
      </c>
      <c r="K39" s="128">
        <v>0.34</v>
      </c>
      <c r="L39" s="128">
        <v>0.28999999999999998</v>
      </c>
      <c r="M39" s="128">
        <v>0.23</v>
      </c>
      <c r="N39" s="129">
        <v>0.2</v>
      </c>
      <c r="O39" s="127">
        <v>0.55000000000000004</v>
      </c>
      <c r="P39" s="128">
        <v>0.45</v>
      </c>
      <c r="Q39" s="128">
        <v>0.39</v>
      </c>
      <c r="R39" s="128">
        <v>0.31</v>
      </c>
      <c r="S39" s="129">
        <v>0.27</v>
      </c>
      <c r="T39" s="127">
        <v>0.66</v>
      </c>
      <c r="U39" s="128">
        <v>0.54</v>
      </c>
      <c r="V39" s="128">
        <v>0.47</v>
      </c>
      <c r="W39" s="128">
        <v>0.38</v>
      </c>
      <c r="X39" s="129">
        <v>0.34</v>
      </c>
      <c r="Y39" s="153"/>
    </row>
    <row r="40" spans="1:25" x14ac:dyDescent="0.25">
      <c r="A40" s="105"/>
      <c r="B40" s="150"/>
      <c r="C40" s="114">
        <v>40</v>
      </c>
      <c r="D40" s="115">
        <v>1.5</v>
      </c>
      <c r="E40" s="127">
        <v>0.32</v>
      </c>
      <c r="F40" s="128">
        <v>0.25</v>
      </c>
      <c r="G40" s="128">
        <v>0.21</v>
      </c>
      <c r="H40" s="128">
        <v>0.16</v>
      </c>
      <c r="I40" s="129">
        <v>0.14000000000000001</v>
      </c>
      <c r="J40" s="127">
        <v>0.48</v>
      </c>
      <c r="K40" s="128">
        <v>0.37</v>
      </c>
      <c r="L40" s="128">
        <v>0.32</v>
      </c>
      <c r="M40" s="128">
        <v>0.25</v>
      </c>
      <c r="N40" s="129">
        <v>0.21</v>
      </c>
      <c r="O40" s="127">
        <v>0.61</v>
      </c>
      <c r="P40" s="128">
        <v>0.49</v>
      </c>
      <c r="Q40" s="128">
        <v>0.42</v>
      </c>
      <c r="R40" s="128">
        <v>0.33</v>
      </c>
      <c r="S40" s="129">
        <v>0.28999999999999998</v>
      </c>
      <c r="T40" s="127">
        <v>0.72</v>
      </c>
      <c r="U40" s="128">
        <v>0.59</v>
      </c>
      <c r="V40" s="128">
        <v>0.52</v>
      </c>
      <c r="W40" s="128">
        <v>0.42</v>
      </c>
      <c r="X40" s="129">
        <v>0.36</v>
      </c>
      <c r="Y40" s="153"/>
    </row>
    <row r="41" spans="1:25" x14ac:dyDescent="0.25">
      <c r="A41" s="105"/>
      <c r="B41" s="150"/>
      <c r="C41" s="114">
        <v>50</v>
      </c>
      <c r="D41" s="115">
        <v>2</v>
      </c>
      <c r="E41" s="127">
        <v>0.39</v>
      </c>
      <c r="F41" s="128">
        <v>0.28999999999999998</v>
      </c>
      <c r="G41" s="128">
        <v>0.24</v>
      </c>
      <c r="H41" s="128">
        <v>0.18</v>
      </c>
      <c r="I41" s="129">
        <v>0.16</v>
      </c>
      <c r="J41" s="127">
        <v>0.56999999999999995</v>
      </c>
      <c r="K41" s="128">
        <v>0.44</v>
      </c>
      <c r="L41" s="128">
        <v>0.37</v>
      </c>
      <c r="M41" s="128">
        <v>0.28999999999999998</v>
      </c>
      <c r="N41" s="129">
        <v>0.24</v>
      </c>
      <c r="O41" s="127">
        <v>0.73</v>
      </c>
      <c r="P41" s="128">
        <v>0.57999999999999996</v>
      </c>
      <c r="Q41" s="128">
        <v>0.49</v>
      </c>
      <c r="R41" s="128">
        <v>0.39</v>
      </c>
      <c r="S41" s="129">
        <v>0.33</v>
      </c>
      <c r="T41" s="127">
        <v>0.86</v>
      </c>
      <c r="U41" s="128">
        <v>0.7</v>
      </c>
      <c r="V41" s="128">
        <v>0.6</v>
      </c>
      <c r="W41" s="128">
        <v>0.48</v>
      </c>
      <c r="X41" s="129">
        <v>0.41</v>
      </c>
      <c r="Y41" s="153"/>
    </row>
    <row r="42" spans="1:25" x14ac:dyDescent="0.25">
      <c r="A42" s="105"/>
      <c r="B42" s="150"/>
      <c r="C42" s="114">
        <v>65</v>
      </c>
      <c r="D42" s="115">
        <v>2.5</v>
      </c>
      <c r="E42" s="127">
        <v>0.47</v>
      </c>
      <c r="F42" s="128">
        <v>0.35</v>
      </c>
      <c r="G42" s="128">
        <v>0.28999999999999998</v>
      </c>
      <c r="H42" s="128">
        <v>0.22</v>
      </c>
      <c r="I42" s="129">
        <v>0.18</v>
      </c>
      <c r="J42" s="127">
        <v>0.69</v>
      </c>
      <c r="K42" s="128">
        <v>0.55000000000000004</v>
      </c>
      <c r="L42" s="128">
        <v>0.44</v>
      </c>
      <c r="M42" s="128">
        <v>0.34</v>
      </c>
      <c r="N42" s="129">
        <v>0.28000000000000003</v>
      </c>
      <c r="O42" s="127">
        <v>0.88</v>
      </c>
      <c r="P42" s="128">
        <v>0.69</v>
      </c>
      <c r="Q42" s="128">
        <v>0.57999999999999996</v>
      </c>
      <c r="R42" s="128">
        <v>0.45</v>
      </c>
      <c r="S42" s="129">
        <v>0.38</v>
      </c>
      <c r="T42" s="127">
        <v>1.04</v>
      </c>
      <c r="U42" s="128">
        <v>0.83</v>
      </c>
      <c r="V42" s="128">
        <v>0.71</v>
      </c>
      <c r="W42" s="128">
        <v>0.56000000000000005</v>
      </c>
      <c r="X42" s="129">
        <v>0.48</v>
      </c>
      <c r="Y42" s="153"/>
    </row>
    <row r="43" spans="1:25" x14ac:dyDescent="0.25">
      <c r="A43" s="105"/>
      <c r="B43" s="150"/>
      <c r="C43" s="114">
        <v>80</v>
      </c>
      <c r="D43" s="115">
        <v>3</v>
      </c>
      <c r="E43" s="127">
        <v>0.54</v>
      </c>
      <c r="F43" s="128">
        <v>0.4</v>
      </c>
      <c r="G43" s="128">
        <v>0.33</v>
      </c>
      <c r="H43" s="128">
        <v>0.24</v>
      </c>
      <c r="I43" s="129">
        <v>0.2</v>
      </c>
      <c r="J43" s="127">
        <v>0.79</v>
      </c>
      <c r="K43" s="128">
        <v>0.6</v>
      </c>
      <c r="L43" s="128">
        <v>0.5</v>
      </c>
      <c r="M43" s="128">
        <v>0.38</v>
      </c>
      <c r="N43" s="129">
        <v>0.32</v>
      </c>
      <c r="O43" s="127">
        <v>1</v>
      </c>
      <c r="P43" s="128">
        <v>0.78</v>
      </c>
      <c r="Q43" s="128">
        <v>0.66</v>
      </c>
      <c r="R43" s="128">
        <v>0.5</v>
      </c>
      <c r="S43" s="129">
        <v>0.43</v>
      </c>
      <c r="T43" s="127">
        <v>1.19</v>
      </c>
      <c r="U43" s="128">
        <v>0.94</v>
      </c>
      <c r="V43" s="128">
        <v>0.8</v>
      </c>
      <c r="W43" s="128">
        <v>0.63</v>
      </c>
      <c r="X43" s="129">
        <v>0.53</v>
      </c>
      <c r="Y43" s="153"/>
    </row>
    <row r="44" spans="1:25" x14ac:dyDescent="0.25">
      <c r="A44" s="105"/>
      <c r="B44" s="150"/>
      <c r="C44" s="114">
        <v>100</v>
      </c>
      <c r="D44" s="115">
        <v>4</v>
      </c>
      <c r="E44" s="127">
        <v>0.67</v>
      </c>
      <c r="F44" s="128">
        <v>0.49</v>
      </c>
      <c r="G44" s="128">
        <v>0.4</v>
      </c>
      <c r="H44" s="128">
        <v>0.28999999999999998</v>
      </c>
      <c r="I44" s="129">
        <v>0.24</v>
      </c>
      <c r="J44" s="127">
        <v>0.98</v>
      </c>
      <c r="K44" s="128">
        <v>0.74</v>
      </c>
      <c r="L44" s="128">
        <v>0.61</v>
      </c>
      <c r="M44" s="128">
        <v>0.45</v>
      </c>
      <c r="N44" s="129">
        <v>0.38</v>
      </c>
      <c r="O44" s="127">
        <v>1.25</v>
      </c>
      <c r="P44" s="128">
        <v>0.96</v>
      </c>
      <c r="Q44" s="128">
        <v>0.8</v>
      </c>
      <c r="R44" s="128">
        <v>0.61</v>
      </c>
      <c r="S44" s="129">
        <v>0.51</v>
      </c>
      <c r="T44" s="127">
        <v>1.47</v>
      </c>
      <c r="U44" s="128">
        <v>1.1599999999999999</v>
      </c>
      <c r="V44" s="128">
        <v>0.98</v>
      </c>
      <c r="W44" s="128">
        <v>0.75</v>
      </c>
      <c r="X44" s="129">
        <v>0.63</v>
      </c>
      <c r="Y44" s="153"/>
    </row>
    <row r="45" spans="1:25" x14ac:dyDescent="0.25">
      <c r="A45" s="105"/>
      <c r="B45" s="150"/>
      <c r="C45" s="114">
        <v>150</v>
      </c>
      <c r="D45" s="115">
        <v>6</v>
      </c>
      <c r="E45" s="127">
        <v>0.96</v>
      </c>
      <c r="F45" s="128">
        <v>0.69</v>
      </c>
      <c r="G45" s="128">
        <v>0.55000000000000004</v>
      </c>
      <c r="H45" s="128">
        <v>0.4</v>
      </c>
      <c r="I45" s="129">
        <v>0.32</v>
      </c>
      <c r="J45" s="127">
        <v>1.37</v>
      </c>
      <c r="K45" s="128">
        <v>1.02</v>
      </c>
      <c r="L45" s="128">
        <v>0.83</v>
      </c>
      <c r="M45" s="128">
        <v>0.61</v>
      </c>
      <c r="N45" s="129">
        <v>0.5</v>
      </c>
      <c r="O45" s="127">
        <v>1.74</v>
      </c>
      <c r="P45" s="128">
        <v>1.32</v>
      </c>
      <c r="Q45" s="128">
        <v>1.0900000000000001</v>
      </c>
      <c r="R45" s="128">
        <v>0.81</v>
      </c>
      <c r="S45" s="129">
        <v>0.67</v>
      </c>
      <c r="T45" s="127">
        <v>2.0499999999999998</v>
      </c>
      <c r="U45" s="128">
        <v>1.59</v>
      </c>
      <c r="V45" s="128">
        <v>1.33</v>
      </c>
      <c r="W45" s="128">
        <v>1.01</v>
      </c>
      <c r="X45" s="129">
        <v>0.84</v>
      </c>
      <c r="Y45" s="153"/>
    </row>
    <row r="46" spans="1:25" x14ac:dyDescent="0.25">
      <c r="A46" s="105"/>
      <c r="B46" s="150"/>
      <c r="C46" s="114">
        <v>200</v>
      </c>
      <c r="D46" s="115">
        <v>8</v>
      </c>
      <c r="E46" s="127">
        <v>1.22</v>
      </c>
      <c r="F46" s="128">
        <v>0.88</v>
      </c>
      <c r="G46" s="128">
        <v>0.7</v>
      </c>
      <c r="H46" s="128">
        <v>0.5</v>
      </c>
      <c r="I46" s="129">
        <v>0.4</v>
      </c>
      <c r="J46" s="127">
        <v>1.78</v>
      </c>
      <c r="K46" s="128">
        <v>1.32</v>
      </c>
      <c r="L46" s="128">
        <v>1.07</v>
      </c>
      <c r="M46" s="128">
        <v>0.77</v>
      </c>
      <c r="N46" s="129">
        <v>0.63</v>
      </c>
      <c r="O46" s="127">
        <v>2.2599999999999998</v>
      </c>
      <c r="P46" s="128">
        <v>1.7</v>
      </c>
      <c r="Q46" s="128">
        <v>1.4</v>
      </c>
      <c r="R46" s="128">
        <v>1.03</v>
      </c>
      <c r="S46" s="129">
        <v>0.84</v>
      </c>
      <c r="T46" s="127">
        <v>2.66</v>
      </c>
      <c r="U46" s="128">
        <v>2.0499999999999998</v>
      </c>
      <c r="V46" s="128">
        <v>1.71</v>
      </c>
      <c r="W46" s="128">
        <v>1.27</v>
      </c>
      <c r="X46" s="129">
        <v>1.05</v>
      </c>
      <c r="Y46" s="153"/>
    </row>
    <row r="47" spans="1:25" x14ac:dyDescent="0.25">
      <c r="A47" s="105"/>
      <c r="B47" s="150"/>
      <c r="C47" s="114">
        <v>250</v>
      </c>
      <c r="D47" s="115">
        <v>10</v>
      </c>
      <c r="E47" s="127">
        <v>1.5</v>
      </c>
      <c r="F47" s="128">
        <v>1.07</v>
      </c>
      <c r="G47" s="128">
        <v>0.86</v>
      </c>
      <c r="H47" s="128">
        <v>0.6</v>
      </c>
      <c r="I47" s="129">
        <v>0.48</v>
      </c>
      <c r="J47" s="127">
        <v>2.19</v>
      </c>
      <c r="K47" s="128">
        <v>1.61</v>
      </c>
      <c r="L47" s="128">
        <v>1.3</v>
      </c>
      <c r="M47" s="128">
        <v>0.94</v>
      </c>
      <c r="N47" s="129">
        <v>0.75</v>
      </c>
      <c r="O47" s="127">
        <v>2.77</v>
      </c>
      <c r="P47" s="128">
        <v>2.09</v>
      </c>
      <c r="Q47" s="128">
        <v>1.71</v>
      </c>
      <c r="R47" s="128">
        <v>1.25</v>
      </c>
      <c r="S47" s="129">
        <v>1.01</v>
      </c>
      <c r="T47" s="127">
        <v>3.27</v>
      </c>
      <c r="U47" s="128">
        <v>2.5099999999999998</v>
      </c>
      <c r="V47" s="128">
        <v>2.08</v>
      </c>
      <c r="W47" s="128">
        <v>1.54</v>
      </c>
      <c r="X47" s="129">
        <v>1.26</v>
      </c>
      <c r="Y47" s="153"/>
    </row>
    <row r="48" spans="1:25" ht="15.75" thickBot="1" x14ac:dyDescent="0.3">
      <c r="A48" s="105"/>
      <c r="B48" s="150"/>
      <c r="C48" s="119">
        <v>300</v>
      </c>
      <c r="D48" s="120">
        <v>12</v>
      </c>
      <c r="E48" s="130">
        <v>1.77</v>
      </c>
      <c r="F48" s="131">
        <v>1.26</v>
      </c>
      <c r="G48" s="131">
        <v>1</v>
      </c>
      <c r="H48" s="131">
        <v>0.7</v>
      </c>
      <c r="I48" s="132">
        <v>0.56000000000000005</v>
      </c>
      <c r="J48" s="130">
        <v>2.58</v>
      </c>
      <c r="K48" s="131">
        <v>1.89</v>
      </c>
      <c r="L48" s="131">
        <v>1.52</v>
      </c>
      <c r="M48" s="131">
        <v>1.0900000000000001</v>
      </c>
      <c r="N48" s="132">
        <v>0.87</v>
      </c>
      <c r="O48" s="130">
        <v>3.26</v>
      </c>
      <c r="P48" s="131">
        <v>2.44</v>
      </c>
      <c r="Q48" s="131">
        <v>2</v>
      </c>
      <c r="R48" s="131">
        <v>1.45</v>
      </c>
      <c r="S48" s="132">
        <v>1.17</v>
      </c>
      <c r="T48" s="130">
        <v>3.84</v>
      </c>
      <c r="U48" s="131">
        <v>2.94</v>
      </c>
      <c r="V48" s="131">
        <v>2.48</v>
      </c>
      <c r="W48" s="131">
        <v>1.79</v>
      </c>
      <c r="X48" s="132">
        <v>1.46</v>
      </c>
      <c r="Y48" s="153"/>
    </row>
    <row r="49" spans="1:25" x14ac:dyDescent="0.25">
      <c r="A49" s="105"/>
      <c r="B49" s="150"/>
      <c r="C49" s="152" t="s">
        <v>42</v>
      </c>
      <c r="D49" s="154" t="s">
        <v>47</v>
      </c>
      <c r="E49" s="152"/>
      <c r="F49" s="152"/>
      <c r="G49" s="152"/>
      <c r="H49" s="152"/>
      <c r="I49" s="152"/>
      <c r="J49" s="152"/>
      <c r="K49" s="152"/>
      <c r="L49" s="152"/>
      <c r="M49" s="152"/>
      <c r="N49" s="152"/>
      <c r="O49" s="152"/>
      <c r="P49" s="152"/>
      <c r="Q49" s="152"/>
      <c r="R49" s="152"/>
      <c r="S49" s="152"/>
      <c r="T49" s="152"/>
      <c r="U49" s="152"/>
      <c r="V49" s="152"/>
      <c r="W49" s="152"/>
      <c r="X49" s="152"/>
      <c r="Y49" s="153"/>
    </row>
    <row r="50" spans="1:25" ht="15.75" thickBot="1" x14ac:dyDescent="0.3">
      <c r="A50" s="105"/>
      <c r="B50" s="156"/>
      <c r="C50" s="157"/>
      <c r="D50" s="157"/>
      <c r="E50" s="157"/>
      <c r="F50" s="157"/>
      <c r="G50" s="157"/>
      <c r="H50" s="157"/>
      <c r="I50" s="157"/>
      <c r="J50" s="157"/>
      <c r="K50" s="157"/>
      <c r="L50" s="157"/>
      <c r="M50" s="157"/>
      <c r="N50" s="157"/>
      <c r="O50" s="157"/>
      <c r="P50" s="157"/>
      <c r="Q50" s="157"/>
      <c r="R50" s="157"/>
      <c r="S50" s="157"/>
      <c r="T50" s="157"/>
      <c r="U50" s="157"/>
      <c r="V50" s="157"/>
      <c r="W50" s="157"/>
      <c r="X50" s="157"/>
      <c r="Y50" s="158"/>
    </row>
    <row r="51" spans="1:25" x14ac:dyDescent="0.25">
      <c r="A51" s="105"/>
      <c r="B51" s="105"/>
      <c r="C51" s="105"/>
      <c r="D51" s="105"/>
      <c r="E51" s="105"/>
      <c r="F51" s="105"/>
      <c r="G51" s="105"/>
      <c r="H51" s="105"/>
      <c r="I51" s="105"/>
      <c r="J51" s="105"/>
      <c r="K51" s="105"/>
      <c r="L51" s="105"/>
      <c r="M51" s="105"/>
      <c r="N51" s="105"/>
      <c r="O51" s="105"/>
      <c r="P51" s="105"/>
      <c r="Q51" s="105"/>
      <c r="R51" s="105"/>
      <c r="S51" s="105"/>
      <c r="T51" s="105"/>
      <c r="U51" s="105"/>
      <c r="V51" s="105"/>
      <c r="W51" s="105"/>
      <c r="X51" s="105"/>
    </row>
    <row r="52" spans="1:25" x14ac:dyDescent="0.25">
      <c r="A52" s="105"/>
      <c r="B52" s="105"/>
      <c r="C52" s="105"/>
      <c r="D52" s="105"/>
      <c r="E52" s="105"/>
      <c r="F52" s="105"/>
      <c r="G52" s="105"/>
      <c r="H52" s="105"/>
      <c r="I52" s="105"/>
      <c r="J52" s="105"/>
      <c r="K52" s="105"/>
      <c r="L52" s="105"/>
      <c r="M52" s="105"/>
      <c r="N52" s="105"/>
      <c r="O52" s="105"/>
      <c r="P52" s="105"/>
      <c r="Q52" s="105"/>
      <c r="R52" s="105"/>
      <c r="S52" s="105"/>
      <c r="T52" s="105"/>
      <c r="U52" s="105"/>
      <c r="V52" s="105"/>
      <c r="W52" s="105"/>
      <c r="X52" s="105"/>
    </row>
    <row r="53" spans="1:25" x14ac:dyDescent="0.25">
      <c r="A53" s="105"/>
      <c r="B53" s="105"/>
      <c r="C53" s="105"/>
      <c r="D53" s="105"/>
      <c r="E53" s="105"/>
      <c r="F53" s="105"/>
      <c r="G53" s="105"/>
      <c r="H53" s="105"/>
      <c r="I53" s="105"/>
      <c r="J53" s="105"/>
      <c r="K53" s="105"/>
      <c r="L53" s="105"/>
      <c r="M53" s="105"/>
      <c r="N53" s="105"/>
      <c r="O53" s="105"/>
      <c r="P53" s="105"/>
      <c r="Q53" s="105"/>
      <c r="R53" s="105"/>
      <c r="S53" s="105"/>
      <c r="T53" s="105"/>
      <c r="U53" s="105"/>
      <c r="V53" s="105"/>
      <c r="W53" s="105"/>
      <c r="X53" s="105"/>
    </row>
  </sheetData>
  <sheetProtection algorithmName="SHA-512" hashValue="xd9OLXiU1hTHy8FbF/ol/Ib8mKe+OQRE9yShxRX1Ztp3ENasqP7rvSbU/4QmL6yEWEwL5fRqc//HbpL9GFfyRQ==" saltValue="wnLJiUV2n49/HKbucHMDMA==" spinCount="100000" sheet="1" selectLockedCells="1" selectUnlockedCells="1"/>
  <mergeCells count="16">
    <mergeCell ref="C4:F4"/>
    <mergeCell ref="E34:I34"/>
    <mergeCell ref="J34:N34"/>
    <mergeCell ref="O34:S34"/>
    <mergeCell ref="E15:P15"/>
    <mergeCell ref="E14:P14"/>
    <mergeCell ref="C14:D15"/>
    <mergeCell ref="E33:X33"/>
    <mergeCell ref="C33:D34"/>
    <mergeCell ref="T34:X34"/>
    <mergeCell ref="C5:F5"/>
    <mergeCell ref="C6:F6"/>
    <mergeCell ref="C7:F7"/>
    <mergeCell ref="C8:F8"/>
    <mergeCell ref="C9:F9"/>
    <mergeCell ref="C10:F10"/>
  </mergeCells>
  <hyperlinks>
    <hyperlink ref="D30" r:id="rId1" xr:uid="{00000000-0004-0000-0300-000000000000}"/>
    <hyperlink ref="D49" r:id="rId2" xr:uid="{00000000-0004-0000-0300-000001000000}"/>
    <hyperlink ref="D11" r:id="rId3" xr:uid="{00000000-0004-0000-0300-000002000000}"/>
  </hyperlinks>
  <pageMargins left="0.7" right="0.7" top="0.75" bottom="0.75" header="0.3" footer="0.3"/>
  <pageSetup paperSize="9" orientation="portrait" horizontalDpi="4294967294" verticalDpi="0"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3FFF1"/>
  </sheetPr>
  <dimension ref="B1:E4"/>
  <sheetViews>
    <sheetView showGridLines="0" workbookViewId="0">
      <selection activeCell="C3" sqref="C3"/>
    </sheetView>
  </sheetViews>
  <sheetFormatPr defaultColWidth="9.140625" defaultRowHeight="15" x14ac:dyDescent="0.25"/>
  <cols>
    <col min="1" max="1" width="9.140625" style="9"/>
    <col min="2" max="2" width="32.85546875" style="9" customWidth="1"/>
    <col min="3" max="3" width="25" style="9" customWidth="1"/>
    <col min="4" max="4" width="55.42578125" style="9" customWidth="1"/>
    <col min="5" max="5" width="19.7109375" style="9" customWidth="1"/>
    <col min="6" max="16384" width="9.140625" style="9"/>
  </cols>
  <sheetData>
    <row r="1" spans="2:5" ht="15.75" thickBot="1" x14ac:dyDescent="0.3"/>
    <row r="2" spans="2:5" ht="15.75" x14ac:dyDescent="0.25">
      <c r="B2" s="101" t="s">
        <v>62</v>
      </c>
      <c r="C2" s="102" t="s">
        <v>63</v>
      </c>
      <c r="D2" s="103" t="s">
        <v>64</v>
      </c>
      <c r="E2" s="104" t="s">
        <v>65</v>
      </c>
    </row>
    <row r="3" spans="2:5" x14ac:dyDescent="0.25">
      <c r="B3" s="172">
        <v>43952</v>
      </c>
      <c r="C3" s="173">
        <v>2.1</v>
      </c>
      <c r="D3" s="174" t="s">
        <v>84</v>
      </c>
      <c r="E3" s="174" t="s">
        <v>85</v>
      </c>
    </row>
    <row r="4" spans="2:5" x14ac:dyDescent="0.25">
      <c r="B4" s="168">
        <v>42523</v>
      </c>
      <c r="C4" s="169">
        <v>2</v>
      </c>
      <c r="D4" s="170" t="s">
        <v>70</v>
      </c>
      <c r="E4" s="171" t="s">
        <v>66</v>
      </c>
    </row>
  </sheetData>
  <sheetProtection algorithmName="SHA-512" hashValue="2rF51EVFVKKOUAOdyjxSn4DX90c+98+VHaUEen919JQ7uDl/3VZWIWUjI7dyoFHi1neDvqsy1p+hBNaYZpKJBw==" saltValue="fqiPCquBR8vbMisRNP2ckA==" spinCount="100000" sheet="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14</vt:i4>
      </vt:variant>
    </vt:vector>
  </HeadingPairs>
  <TitlesOfParts>
    <vt:vector size="19" baseType="lpstr">
      <vt:lpstr>Terms and Conditions</vt:lpstr>
      <vt:lpstr>Guidance Notes</vt:lpstr>
      <vt:lpstr>Calculation Tool</vt:lpstr>
      <vt:lpstr>Reference Material</vt:lpstr>
      <vt:lpstr>Revision History</vt:lpstr>
      <vt:lpstr>Application</vt:lpstr>
      <vt:lpstr>Factor</vt:lpstr>
      <vt:lpstr>FuelType</vt:lpstr>
      <vt:lpstr>Inches</vt:lpstr>
      <vt:lpstr>Millimetre</vt:lpstr>
      <vt:lpstr>'Calculation Tool'!Print_Area</vt:lpstr>
      <vt:lpstr>ps_0.025</vt:lpstr>
      <vt:lpstr>ps_0.04</vt:lpstr>
      <vt:lpstr>ps_0.055</vt:lpstr>
      <vt:lpstr>ps_0.07</vt:lpstr>
      <vt:lpstr>Select</vt:lpstr>
      <vt:lpstr>Size</vt:lpstr>
      <vt:lpstr>Temperature</vt:lpstr>
      <vt:lpstr>TypesOfPipe</vt:lpstr>
    </vt:vector>
  </TitlesOfParts>
  <Company>Salix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Binayak Basnyat</dc:creator>
  <cp:lastModifiedBy>Sinead Desmond</cp:lastModifiedBy>
  <cp:lastPrinted>2016-06-02T14:45:11Z</cp:lastPrinted>
  <dcterms:created xsi:type="dcterms:W3CDTF">2016-02-17T10:52:22Z</dcterms:created>
  <dcterms:modified xsi:type="dcterms:W3CDTF">2020-05-28T09:15:51Z</dcterms:modified>
</cp:coreProperties>
</file>